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iGEM2017\03_Our_Project\InterLab Study\"/>
    </mc:Choice>
  </mc:AlternateContent>
  <bookViews>
    <workbookView xWindow="0" yWindow="0" windowWidth="11235" windowHeight="9105" tabRatio="646" xr2:uid="{00000000-000D-0000-FFFF-FFFF00000000}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71027" concurrentCalc="0"/>
</workbook>
</file>

<file path=xl/calcChain.xml><?xml version="1.0" encoding="utf-8"?>
<calcChain xmlns="http://schemas.openxmlformats.org/spreadsheetml/2006/main">
  <c r="AM19" i="4" l="1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6" i="2"/>
  <c r="C27" i="2"/>
  <c r="D6" i="2"/>
  <c r="D27" i="2"/>
  <c r="E6" i="2"/>
  <c r="E27" i="2"/>
  <c r="F6" i="2"/>
  <c r="F27" i="2"/>
  <c r="G6" i="2"/>
  <c r="G27" i="2"/>
  <c r="C28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L27" i="2"/>
  <c r="K6" i="2"/>
  <c r="K27" i="2"/>
  <c r="J6" i="2"/>
  <c r="J27" i="2"/>
  <c r="I6" i="2"/>
  <c r="I27" i="2"/>
  <c r="H6" i="2"/>
  <c r="H27" i="2"/>
  <c r="B6" i="2"/>
  <c r="B27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AK11" i="4"/>
  <c r="C26" i="2"/>
  <c r="D26" i="2"/>
  <c r="E26" i="2"/>
  <c r="F26" i="2"/>
  <c r="G26" i="2"/>
  <c r="H26" i="2"/>
  <c r="I26" i="2"/>
  <c r="J26" i="2"/>
  <c r="K26" i="2"/>
  <c r="L26" i="2"/>
  <c r="C1" i="2"/>
  <c r="D1" i="2"/>
  <c r="E1" i="2"/>
  <c r="F1" i="2"/>
  <c r="G1" i="2"/>
  <c r="H1" i="2"/>
  <c r="I1" i="2"/>
  <c r="J1" i="2"/>
  <c r="K1" i="2"/>
  <c r="L1" i="2"/>
  <c r="M6" i="2"/>
  <c r="B7" i="2"/>
  <c r="C7" i="2"/>
  <c r="D7" i="2"/>
  <c r="E7" i="2"/>
  <c r="F7" i="2"/>
  <c r="G7" i="2"/>
  <c r="H7" i="2"/>
  <c r="I7" i="2"/>
  <c r="J7" i="2"/>
  <c r="K7" i="2"/>
  <c r="L7" i="2"/>
  <c r="M7" i="2"/>
</calcChain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<sst xmlns="http://schemas.openxmlformats.org/spreadsheetml/2006/main" count="385" uniqueCount="165">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</sst>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</font>
    <font>
      <b/>
      <sz val="11"/>
      <color rgb="FFFF0000"/>
      <name val="Calibri"/>
    </font>
    <font>
      <b/>
      <sz val="14"/>
      <color indexed="8"/>
      <name val="Calibri"/>
    </font>
    <font>
      <sz val="11"/>
      <color rgb="FF000000"/>
      <name val="Calibri"/>
    </font>
    <font>
      <i/>
      <sz val="11"/>
      <color rgb="FF000000"/>
      <name val="Calibri"/>
    </font>
    <font>
      <b/>
      <sz val="12"/>
      <color indexed="8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</cellStyleXfs>
  <cellXfs count="28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</cellXfs>
  <cellStyles count="24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Standard" xfId="0" builtinId="0"/>
    <cellStyle name="Standard 2" xfId="241" xr:uid="{00000000-0005-0000-0000-00001F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192.46016903937985</c:v>
                  </c:pt>
                  <c:pt idx="1">
                    <c:v>142.83411123864403</c:v>
                  </c:pt>
                  <c:pt idx="2">
                    <c:v>226.69289063988458</c:v>
                  </c:pt>
                  <c:pt idx="3">
                    <c:v>317.84167966667513</c:v>
                  </c:pt>
                  <c:pt idx="4">
                    <c:v>600.69036671705226</c:v>
                  </c:pt>
                  <c:pt idx="5">
                    <c:v>162.03163271410926</c:v>
                  </c:pt>
                  <c:pt idx="6">
                    <c:v>71.201591742507176</c:v>
                  </c:pt>
                  <c:pt idx="7">
                    <c:v>62.423286253341921</c:v>
                  </c:pt>
                  <c:pt idx="8">
                    <c:v>27.982137159266443</c:v>
                  </c:pt>
                  <c:pt idx="9">
                    <c:v>14.682756326158019</c:v>
                  </c:pt>
                  <c:pt idx="10">
                    <c:v>8.0156097709406993</c:v>
                  </c:pt>
                  <c:pt idx="11">
                    <c:v>0.81649658092772603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192.46016903937985</c:v>
                  </c:pt>
                  <c:pt idx="1">
                    <c:v>142.83411123864403</c:v>
                  </c:pt>
                  <c:pt idx="2">
                    <c:v>226.69289063988458</c:v>
                  </c:pt>
                  <c:pt idx="3">
                    <c:v>317.84167966667513</c:v>
                  </c:pt>
                  <c:pt idx="4">
                    <c:v>600.69036671705226</c:v>
                  </c:pt>
                  <c:pt idx="5">
                    <c:v>162.03163271410926</c:v>
                  </c:pt>
                  <c:pt idx="6">
                    <c:v>71.201591742507176</c:v>
                  </c:pt>
                  <c:pt idx="7">
                    <c:v>62.423286253341921</c:v>
                  </c:pt>
                  <c:pt idx="8">
                    <c:v>27.982137159266443</c:v>
                  </c:pt>
                  <c:pt idx="9">
                    <c:v>14.682756326158019</c:v>
                  </c:pt>
                  <c:pt idx="10">
                    <c:v>8.0156097709406993</c:v>
                  </c:pt>
                  <c:pt idx="11">
                    <c:v>0.81649658092772603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49867.25</c:v>
                </c:pt>
                <c:pt idx="1">
                  <c:v>33077.25</c:v>
                </c:pt>
                <c:pt idx="2">
                  <c:v>19706.5</c:v>
                </c:pt>
                <c:pt idx="3">
                  <c:v>10716</c:v>
                </c:pt>
                <c:pt idx="4">
                  <c:v>6128.25</c:v>
                </c:pt>
                <c:pt idx="5">
                  <c:v>2870.25</c:v>
                </c:pt>
                <c:pt idx="6">
                  <c:v>1463.5</c:v>
                </c:pt>
                <c:pt idx="7">
                  <c:v>749</c:v>
                </c:pt>
                <c:pt idx="8">
                  <c:v>384.5</c:v>
                </c:pt>
                <c:pt idx="9">
                  <c:v>192.25</c:v>
                </c:pt>
                <c:pt idx="10">
                  <c:v>96.75</c:v>
                </c:pt>
                <c:pt idx="11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87-4F16-9A8A-115A0DDA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49867.25</c:v>
                </c:pt>
                <c:pt idx="1">
                  <c:v>33077.25</c:v>
                </c:pt>
                <c:pt idx="2">
                  <c:v>19706.5</c:v>
                </c:pt>
                <c:pt idx="3">
                  <c:v>10716</c:v>
                </c:pt>
                <c:pt idx="4">
                  <c:v>6128.25</c:v>
                </c:pt>
                <c:pt idx="5">
                  <c:v>2870.25</c:v>
                </c:pt>
                <c:pt idx="6">
                  <c:v>1463.5</c:v>
                </c:pt>
                <c:pt idx="7">
                  <c:v>749</c:v>
                </c:pt>
                <c:pt idx="8">
                  <c:v>384.5</c:v>
                </c:pt>
                <c:pt idx="9">
                  <c:v>192.25</c:v>
                </c:pt>
                <c:pt idx="10">
                  <c:v>96.75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F3-499D-95B7-C9ACA0C2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14" sqref="D14"/>
    </sheetView>
  </sheetViews>
  <sheetFormatPr baseColWidth="10"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42</v>
      </c>
      <c r="C1" t="s">
        <v>60</v>
      </c>
    </row>
    <row r="2" spans="1:7" x14ac:dyDescent="0.25">
      <c r="A2" t="s">
        <v>0</v>
      </c>
      <c r="B2" s="3">
        <v>4.9000000000000002E-2</v>
      </c>
      <c r="C2" s="3">
        <v>4.2999999999999997E-2</v>
      </c>
      <c r="E2" s="16" t="s">
        <v>62</v>
      </c>
    </row>
    <row r="3" spans="1:7" x14ac:dyDescent="0.25">
      <c r="A3" t="s">
        <v>1</v>
      </c>
      <c r="B3" s="3">
        <v>4.7E-2</v>
      </c>
      <c r="C3" s="3">
        <v>3.6999999999999998E-2</v>
      </c>
      <c r="E3" s="16" t="s">
        <v>7</v>
      </c>
    </row>
    <row r="4" spans="1:7" x14ac:dyDescent="0.25">
      <c r="A4" t="s">
        <v>2</v>
      </c>
      <c r="B4" s="3">
        <v>4.8000000000000001E-2</v>
      </c>
      <c r="C4" s="3">
        <v>3.9E-2</v>
      </c>
    </row>
    <row r="5" spans="1:7" x14ac:dyDescent="0.25">
      <c r="A5" t="s">
        <v>3</v>
      </c>
      <c r="B5" s="3">
        <v>5.0999999999999997E-2</v>
      </c>
      <c r="C5" s="3">
        <v>3.7999999999999999E-2</v>
      </c>
    </row>
    <row r="6" spans="1:7" x14ac:dyDescent="0.25">
      <c r="A6" t="s">
        <v>4</v>
      </c>
      <c r="B6" s="9">
        <f>AVERAGE(B2:B5)</f>
        <v>4.8750000000000002E-2</v>
      </c>
      <c r="C6" s="9">
        <f>AVERAGE(C2:C5)</f>
        <v>3.925E-2</v>
      </c>
    </row>
    <row r="7" spans="1:7" x14ac:dyDescent="0.25">
      <c r="A7" t="s">
        <v>5</v>
      </c>
      <c r="B7" s="4">
        <f>$B$6-$C$6</f>
        <v>9.5000000000000015E-3</v>
      </c>
      <c r="E7" s="10" t="s">
        <v>8</v>
      </c>
    </row>
    <row r="8" spans="1:7" x14ac:dyDescent="0.25">
      <c r="A8" t="s">
        <v>6</v>
      </c>
      <c r="B8" s="4">
        <v>4.2500000000000003E-2</v>
      </c>
      <c r="E8" s="25" t="s">
        <v>61</v>
      </c>
    </row>
    <row r="9" spans="1:7" x14ac:dyDescent="0.25">
      <c r="A9" t="s">
        <v>24</v>
      </c>
      <c r="B9" s="4">
        <f>$B$8/$B$7</f>
        <v>4.473684210526315</v>
      </c>
      <c r="E9" s="10" t="s">
        <v>9</v>
      </c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7"/>
      <c r="C14" s="7"/>
      <c r="D14" s="7"/>
      <c r="E14" s="7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workbookViewId="0">
      <selection activeCell="S8" sqref="S8"/>
    </sheetView>
  </sheetViews>
  <sheetFormatPr baseColWidth="10" defaultColWidth="8.85546875" defaultRowHeight="15" x14ac:dyDescent="0.25"/>
  <cols>
    <col min="1" max="1" width="17.42578125" customWidth="1"/>
  </cols>
  <sheetData>
    <row r="1" spans="1:17" x14ac:dyDescent="0.2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25">
      <c r="A2" t="s">
        <v>0</v>
      </c>
      <c r="B2" s="3">
        <v>49862</v>
      </c>
      <c r="C2" s="3">
        <v>33091</v>
      </c>
      <c r="D2" s="3">
        <v>19480</v>
      </c>
      <c r="E2" s="3">
        <v>11050</v>
      </c>
      <c r="F2" s="3">
        <v>6025</v>
      </c>
      <c r="G2" s="3">
        <v>3059</v>
      </c>
      <c r="H2" s="3">
        <v>1547</v>
      </c>
      <c r="I2" s="3">
        <v>821</v>
      </c>
      <c r="J2" s="3">
        <v>419</v>
      </c>
      <c r="K2" s="3">
        <v>213</v>
      </c>
      <c r="L2" s="3">
        <v>108</v>
      </c>
      <c r="M2" s="3">
        <v>2</v>
      </c>
      <c r="O2" s="16" t="s">
        <v>10</v>
      </c>
    </row>
    <row r="3" spans="1:17" x14ac:dyDescent="0.25">
      <c r="A3" t="s">
        <v>1</v>
      </c>
      <c r="B3" s="3">
        <v>50126</v>
      </c>
      <c r="C3" s="3">
        <v>33095</v>
      </c>
      <c r="D3" s="3">
        <v>19669</v>
      </c>
      <c r="E3" s="3">
        <v>10823</v>
      </c>
      <c r="F3" s="3">
        <v>7002</v>
      </c>
      <c r="G3" s="3">
        <v>2663</v>
      </c>
      <c r="H3" s="3">
        <v>1378</v>
      </c>
      <c r="I3" s="3">
        <v>673</v>
      </c>
      <c r="J3" s="3">
        <v>353</v>
      </c>
      <c r="K3" s="3">
        <v>179</v>
      </c>
      <c r="L3" s="3">
        <v>89</v>
      </c>
      <c r="M3" s="3">
        <v>1</v>
      </c>
      <c r="O3" s="16" t="s">
        <v>7</v>
      </c>
    </row>
    <row r="4" spans="1:17" x14ac:dyDescent="0.25">
      <c r="A4" t="s">
        <v>2</v>
      </c>
      <c r="B4" s="3">
        <v>49663</v>
      </c>
      <c r="C4" s="3">
        <v>32888</v>
      </c>
      <c r="D4" s="3">
        <v>20021</v>
      </c>
      <c r="E4" s="3">
        <v>10292</v>
      </c>
      <c r="F4" s="3">
        <v>5667</v>
      </c>
      <c r="G4" s="3">
        <v>2882</v>
      </c>
      <c r="H4" s="3">
        <v>1486</v>
      </c>
      <c r="I4" s="3">
        <v>732</v>
      </c>
      <c r="J4" s="3">
        <v>374</v>
      </c>
      <c r="K4" s="3">
        <v>191</v>
      </c>
      <c r="L4" s="3">
        <v>95</v>
      </c>
      <c r="M4" s="3">
        <v>3</v>
      </c>
    </row>
    <row r="5" spans="1:17" x14ac:dyDescent="0.25">
      <c r="A5" t="s">
        <v>3</v>
      </c>
      <c r="B5" s="3">
        <v>49818</v>
      </c>
      <c r="C5" s="3">
        <v>33235</v>
      </c>
      <c r="D5" s="3">
        <v>19656</v>
      </c>
      <c r="E5" s="3">
        <v>10699</v>
      </c>
      <c r="F5" s="3">
        <v>5819</v>
      </c>
      <c r="G5" s="3">
        <v>2877</v>
      </c>
      <c r="H5" s="3">
        <v>1443</v>
      </c>
      <c r="I5" s="3">
        <v>770</v>
      </c>
      <c r="J5" s="3">
        <v>392</v>
      </c>
      <c r="K5" s="3">
        <v>186</v>
      </c>
      <c r="L5" s="3">
        <v>95</v>
      </c>
      <c r="M5" s="3">
        <v>2</v>
      </c>
      <c r="O5" s="10" t="s">
        <v>13</v>
      </c>
    </row>
    <row r="6" spans="1:17" x14ac:dyDescent="0.25">
      <c r="A6" t="s">
        <v>4</v>
      </c>
      <c r="B6" s="9">
        <f>AVERAGE(B2:B5)</f>
        <v>49867.25</v>
      </c>
      <c r="C6" s="9">
        <f t="shared" ref="C6:M6" si="1">AVERAGE(C2:C5)</f>
        <v>33077.25</v>
      </c>
      <c r="D6" s="9">
        <f t="shared" si="1"/>
        <v>19706.5</v>
      </c>
      <c r="E6" s="9">
        <f t="shared" si="1"/>
        <v>10716</v>
      </c>
      <c r="F6" s="9">
        <f t="shared" si="1"/>
        <v>6128.25</v>
      </c>
      <c r="G6" s="9">
        <f t="shared" si="1"/>
        <v>2870.25</v>
      </c>
      <c r="H6" s="9">
        <f t="shared" si="1"/>
        <v>1463.5</v>
      </c>
      <c r="I6" s="9">
        <f t="shared" si="1"/>
        <v>749</v>
      </c>
      <c r="J6" s="9">
        <f t="shared" si="1"/>
        <v>384.5</v>
      </c>
      <c r="K6" s="9">
        <f t="shared" si="1"/>
        <v>192.25</v>
      </c>
      <c r="L6" s="9">
        <f t="shared" si="1"/>
        <v>96.75</v>
      </c>
      <c r="M6" s="9">
        <f t="shared" si="1"/>
        <v>2</v>
      </c>
    </row>
    <row r="7" spans="1:17" x14ac:dyDescent="0.25">
      <c r="A7" t="s">
        <v>12</v>
      </c>
      <c r="B7" s="9">
        <f>STDEV(B2:B5)</f>
        <v>192.46016903937985</v>
      </c>
      <c r="C7" s="9">
        <f t="shared" ref="C7:M7" si="2">STDEV(C2:C5)</f>
        <v>142.83411123864403</v>
      </c>
      <c r="D7" s="9">
        <f t="shared" si="2"/>
        <v>226.69289063988458</v>
      </c>
      <c r="E7" s="9">
        <f t="shared" si="2"/>
        <v>317.84167966667513</v>
      </c>
      <c r="F7" s="9">
        <f t="shared" si="2"/>
        <v>600.69036671705226</v>
      </c>
      <c r="G7" s="9">
        <f t="shared" si="2"/>
        <v>162.03163271410926</v>
      </c>
      <c r="H7" s="9">
        <f t="shared" si="2"/>
        <v>71.201591742507176</v>
      </c>
      <c r="I7" s="9">
        <f t="shared" si="2"/>
        <v>62.423286253341921</v>
      </c>
      <c r="J7" s="9">
        <f t="shared" si="2"/>
        <v>27.982137159266443</v>
      </c>
      <c r="K7" s="9">
        <f t="shared" si="2"/>
        <v>14.682756326158019</v>
      </c>
      <c r="L7" s="9">
        <f t="shared" si="2"/>
        <v>8.0156097709406993</v>
      </c>
      <c r="M7" s="9">
        <f t="shared" si="2"/>
        <v>0.81649658092772603</v>
      </c>
    </row>
    <row r="11" spans="1:17" x14ac:dyDescent="0.25">
      <c r="Q11" s="10" t="s">
        <v>14</v>
      </c>
    </row>
    <row r="12" spans="1:17" x14ac:dyDescent="0.25">
      <c r="Q12" s="10" t="s">
        <v>15</v>
      </c>
    </row>
    <row r="13" spans="1:17" x14ac:dyDescent="0.25">
      <c r="Q13" s="10" t="s">
        <v>16</v>
      </c>
    </row>
    <row r="14" spans="1:17" x14ac:dyDescent="0.25">
      <c r="Q14" s="10" t="s">
        <v>17</v>
      </c>
    </row>
    <row r="15" spans="1:17" x14ac:dyDescent="0.25">
      <c r="Q15" s="10" t="s">
        <v>18</v>
      </c>
    </row>
    <row r="26" spans="1:12" x14ac:dyDescent="0.25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25">
      <c r="A27" t="s">
        <v>66</v>
      </c>
      <c r="B27" s="9">
        <f>IF(ISNUMBER(B6),B1/B6,"---")</f>
        <v>1.0026620677899825E-3</v>
      </c>
      <c r="C27" s="9">
        <f t="shared" ref="C27:L27" si="4">IF(ISNUMBER(C6),C1/C6,"---")</f>
        <v>7.5580648330801387E-4</v>
      </c>
      <c r="D27" s="9">
        <f t="shared" si="4"/>
        <v>6.3430847689848531E-4</v>
      </c>
      <c r="E27" s="9">
        <f t="shared" si="4"/>
        <v>5.8324001493094435E-4</v>
      </c>
      <c r="F27" s="9">
        <f t="shared" si="4"/>
        <v>5.0993350467099094E-4</v>
      </c>
      <c r="G27" s="9">
        <f t="shared" si="4"/>
        <v>5.4437766745057048E-4</v>
      </c>
      <c r="H27" s="9">
        <f t="shared" si="4"/>
        <v>5.3382302699009224E-4</v>
      </c>
      <c r="I27" s="9">
        <f t="shared" si="4"/>
        <v>5.2152870493991986E-4</v>
      </c>
      <c r="J27" s="9">
        <f t="shared" si="4"/>
        <v>5.079648894668401E-4</v>
      </c>
      <c r="K27" s="9">
        <f t="shared" si="4"/>
        <v>5.079648894668401E-4</v>
      </c>
      <c r="L27" s="9">
        <f t="shared" si="4"/>
        <v>5.046834625322997E-4</v>
      </c>
    </row>
    <row r="28" spans="1:12" x14ac:dyDescent="0.25">
      <c r="A28" t="s">
        <v>19</v>
      </c>
      <c r="B28" s="8"/>
      <c r="C28" s="9">
        <f>AVERAGE(C27:G27)</f>
        <v>6.0553322945180099E-4</v>
      </c>
      <c r="D28" s="8"/>
      <c r="E28" s="8"/>
      <c r="F28" s="8"/>
      <c r="G28" s="8"/>
      <c r="H28" s="8"/>
    </row>
    <row r="29" spans="1:12" x14ac:dyDescent="0.25">
      <c r="B29" s="8"/>
      <c r="C29" s="19" t="s">
        <v>35</v>
      </c>
      <c r="D29" s="8"/>
      <c r="E29" s="8"/>
      <c r="F29" s="8"/>
      <c r="G29" s="8"/>
      <c r="H29" s="8"/>
    </row>
    <row r="30" spans="1:12" x14ac:dyDescent="0.25">
      <c r="B30" s="8"/>
      <c r="C30" s="19" t="s">
        <v>36</v>
      </c>
      <c r="D30" s="8"/>
      <c r="E30" s="8"/>
      <c r="F30" s="8"/>
      <c r="G30" s="8"/>
      <c r="H30" s="8"/>
    </row>
    <row r="31" spans="1:12" x14ac:dyDescent="0.25">
      <c r="B31" s="8"/>
      <c r="C31" s="8"/>
      <c r="D31" s="8"/>
      <c r="E31" s="8"/>
      <c r="F31" s="8"/>
      <c r="G31" s="8"/>
      <c r="H31" s="8"/>
    </row>
    <row r="32" spans="1:12" x14ac:dyDescent="0.25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7"/>
  <sheetViews>
    <sheetView topLeftCell="D2" workbookViewId="0">
      <selection activeCell="P51" sqref="P51"/>
    </sheetView>
  </sheetViews>
  <sheetFormatPr baseColWidth="10" defaultRowHeight="15" x14ac:dyDescent="0.2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 x14ac:dyDescent="0.3">
      <c r="A1" s="18" t="s">
        <v>67</v>
      </c>
      <c r="C1" s="16" t="s">
        <v>68</v>
      </c>
    </row>
    <row r="2" spans="1:21" x14ac:dyDescent="0.25">
      <c r="C2" s="16" t="s">
        <v>74</v>
      </c>
    </row>
    <row r="3" spans="1:21" x14ac:dyDescent="0.25">
      <c r="C3" s="16" t="s">
        <v>69</v>
      </c>
    </row>
    <row r="5" spans="1:21" ht="15.75" x14ac:dyDescent="0.25">
      <c r="A5" s="26" t="s">
        <v>88</v>
      </c>
      <c r="L5" s="26" t="s">
        <v>89</v>
      </c>
    </row>
    <row r="6" spans="1:21" x14ac:dyDescent="0.2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5">
      <c r="A7" t="s">
        <v>70</v>
      </c>
      <c r="B7" s="3">
        <v>4050</v>
      </c>
      <c r="C7" s="3">
        <v>4359</v>
      </c>
      <c r="D7" s="3">
        <v>12409</v>
      </c>
      <c r="E7" s="3">
        <v>6232</v>
      </c>
      <c r="F7" s="3">
        <v>4476</v>
      </c>
      <c r="G7" s="3">
        <v>5495</v>
      </c>
      <c r="H7" s="3">
        <v>4350</v>
      </c>
      <c r="I7" s="3">
        <v>4407</v>
      </c>
      <c r="J7" s="3">
        <v>4462</v>
      </c>
      <c r="L7" t="s">
        <v>70</v>
      </c>
      <c r="M7" s="3">
        <v>4.5999999999999999E-2</v>
      </c>
      <c r="N7" s="3">
        <v>4.5999999999999999E-2</v>
      </c>
      <c r="O7" s="3">
        <v>4.8000000000000001E-2</v>
      </c>
      <c r="P7" s="3">
        <v>4.7E-2</v>
      </c>
      <c r="Q7" s="3">
        <v>4.7E-2</v>
      </c>
      <c r="R7" s="3">
        <v>4.7E-2</v>
      </c>
      <c r="S7" s="3">
        <v>4.5999999999999999E-2</v>
      </c>
      <c r="T7" s="3">
        <v>4.5999999999999999E-2</v>
      </c>
      <c r="U7" s="3">
        <v>4.2000000000000003E-2</v>
      </c>
    </row>
    <row r="8" spans="1:21" x14ac:dyDescent="0.25">
      <c r="A8" t="s">
        <v>73</v>
      </c>
      <c r="B8" s="3">
        <v>4328</v>
      </c>
      <c r="C8" s="3">
        <v>4797</v>
      </c>
      <c r="D8" s="3">
        <v>12058</v>
      </c>
      <c r="E8" s="3">
        <v>5910</v>
      </c>
      <c r="F8" s="3">
        <v>4305</v>
      </c>
      <c r="G8" s="3">
        <v>5153</v>
      </c>
      <c r="H8" s="3">
        <v>4389</v>
      </c>
      <c r="I8" s="3">
        <v>4466</v>
      </c>
      <c r="J8" s="3">
        <v>4419</v>
      </c>
      <c r="L8" t="s">
        <v>73</v>
      </c>
      <c r="M8" s="3">
        <v>4.5999999999999999E-2</v>
      </c>
      <c r="N8" s="3">
        <v>4.4999999999999998E-2</v>
      </c>
      <c r="O8" s="3">
        <v>4.8000000000000001E-2</v>
      </c>
      <c r="P8" s="3">
        <v>4.5999999999999999E-2</v>
      </c>
      <c r="Q8" s="3">
        <v>4.5999999999999999E-2</v>
      </c>
      <c r="R8" s="3">
        <v>4.7E-2</v>
      </c>
      <c r="S8" s="3">
        <v>4.5999999999999999E-2</v>
      </c>
      <c r="T8" s="3">
        <v>4.5999999999999999E-2</v>
      </c>
      <c r="U8" s="3">
        <v>4.2000000000000003E-2</v>
      </c>
    </row>
    <row r="9" spans="1:21" x14ac:dyDescent="0.25">
      <c r="A9" t="s">
        <v>72</v>
      </c>
      <c r="B9" s="3">
        <v>4065</v>
      </c>
      <c r="C9" s="3">
        <v>4765</v>
      </c>
      <c r="D9" s="3">
        <v>11968</v>
      </c>
      <c r="E9" s="3">
        <v>5873</v>
      </c>
      <c r="F9" s="3">
        <v>4165</v>
      </c>
      <c r="G9" s="3">
        <v>5302</v>
      </c>
      <c r="H9" s="3">
        <v>4795</v>
      </c>
      <c r="I9" s="3">
        <v>4477</v>
      </c>
      <c r="J9" s="3">
        <v>4557</v>
      </c>
      <c r="L9" t="s">
        <v>72</v>
      </c>
      <c r="M9" s="3">
        <v>4.5999999999999999E-2</v>
      </c>
      <c r="N9" s="3">
        <v>4.4999999999999998E-2</v>
      </c>
      <c r="O9" s="3">
        <v>4.8000000000000001E-2</v>
      </c>
      <c r="P9" s="3">
        <v>4.5999999999999999E-2</v>
      </c>
      <c r="Q9" s="3">
        <v>4.5999999999999999E-2</v>
      </c>
      <c r="R9" s="3">
        <v>4.5999999999999999E-2</v>
      </c>
      <c r="S9" s="3">
        <v>4.5999999999999999E-2</v>
      </c>
      <c r="T9" s="3">
        <v>4.5999999999999999E-2</v>
      </c>
      <c r="U9" s="3">
        <v>4.2999999999999997E-2</v>
      </c>
    </row>
    <row r="10" spans="1:21" x14ac:dyDescent="0.25">
      <c r="A10" t="s">
        <v>71</v>
      </c>
      <c r="B10" s="3">
        <v>4460</v>
      </c>
      <c r="C10" s="3">
        <v>4659</v>
      </c>
      <c r="D10" s="3">
        <v>11960</v>
      </c>
      <c r="E10" s="3">
        <v>6008</v>
      </c>
      <c r="F10" s="3">
        <v>4136</v>
      </c>
      <c r="G10" s="3">
        <v>5110</v>
      </c>
      <c r="H10" s="3">
        <v>3799</v>
      </c>
      <c r="I10" s="3">
        <v>4269</v>
      </c>
      <c r="J10" s="3">
        <v>4508</v>
      </c>
      <c r="L10" t="s">
        <v>71</v>
      </c>
      <c r="M10" s="3">
        <v>4.7E-2</v>
      </c>
      <c r="N10" s="3">
        <v>4.4999999999999998E-2</v>
      </c>
      <c r="O10" s="3">
        <v>4.9000000000000002E-2</v>
      </c>
      <c r="P10" s="3">
        <v>4.5999999999999999E-2</v>
      </c>
      <c r="Q10" s="3">
        <v>4.4999999999999998E-2</v>
      </c>
      <c r="R10" s="3">
        <v>4.5999999999999999E-2</v>
      </c>
      <c r="S10" s="3">
        <v>4.7E-2</v>
      </c>
      <c r="T10" s="3">
        <v>4.5999999999999999E-2</v>
      </c>
      <c r="U10" s="3">
        <v>4.2999999999999997E-2</v>
      </c>
    </row>
    <row r="11" spans="1:21" x14ac:dyDescent="0.25">
      <c r="A11" t="s">
        <v>75</v>
      </c>
      <c r="B11" s="3">
        <v>4414</v>
      </c>
      <c r="C11" s="3">
        <v>5040</v>
      </c>
      <c r="D11" s="3">
        <v>9979</v>
      </c>
      <c r="E11" s="3">
        <v>5647</v>
      </c>
      <c r="F11" s="3">
        <v>4368</v>
      </c>
      <c r="G11" s="3">
        <v>6064</v>
      </c>
      <c r="H11" s="3">
        <v>4527</v>
      </c>
      <c r="I11" s="3">
        <v>4380</v>
      </c>
      <c r="J11" s="3">
        <v>12741</v>
      </c>
      <c r="L11" t="s">
        <v>75</v>
      </c>
      <c r="M11" s="3">
        <v>4.7E-2</v>
      </c>
      <c r="N11" s="3">
        <v>4.7E-2</v>
      </c>
      <c r="O11" s="3">
        <v>4.5999999999999999E-2</v>
      </c>
      <c r="P11" s="3">
        <v>4.7E-2</v>
      </c>
      <c r="Q11" s="3">
        <v>4.5999999999999999E-2</v>
      </c>
      <c r="R11" s="3">
        <v>4.4999999999999998E-2</v>
      </c>
      <c r="S11" s="3">
        <v>4.5999999999999999E-2</v>
      </c>
      <c r="T11" s="3">
        <v>4.5999999999999999E-2</v>
      </c>
      <c r="U11" s="3">
        <v>4.7E-2</v>
      </c>
    </row>
    <row r="12" spans="1:21" x14ac:dyDescent="0.25">
      <c r="A12" t="s">
        <v>76</v>
      </c>
      <c r="B12" s="3">
        <v>4135</v>
      </c>
      <c r="C12" s="3">
        <v>4651</v>
      </c>
      <c r="D12" s="3">
        <v>9818</v>
      </c>
      <c r="E12" s="3">
        <v>5417</v>
      </c>
      <c r="F12" s="3">
        <v>4165</v>
      </c>
      <c r="G12" s="3">
        <v>7455</v>
      </c>
      <c r="H12" s="3">
        <v>4486</v>
      </c>
      <c r="I12" s="3">
        <v>2876</v>
      </c>
      <c r="J12" s="3">
        <v>4433</v>
      </c>
      <c r="L12" t="s">
        <v>76</v>
      </c>
      <c r="M12" s="3">
        <v>4.5999999999999999E-2</v>
      </c>
      <c r="N12" s="3">
        <v>4.5999999999999999E-2</v>
      </c>
      <c r="O12" s="3">
        <v>4.5999999999999999E-2</v>
      </c>
      <c r="P12" s="3">
        <v>4.5999999999999999E-2</v>
      </c>
      <c r="Q12" s="3">
        <v>4.4999999999999998E-2</v>
      </c>
      <c r="R12" s="3">
        <v>4.5999999999999999E-2</v>
      </c>
      <c r="S12" s="3">
        <v>4.5999999999999999E-2</v>
      </c>
      <c r="T12" s="3">
        <v>4.3999999999999997E-2</v>
      </c>
      <c r="U12" s="3">
        <v>4.2000000000000003E-2</v>
      </c>
    </row>
    <row r="13" spans="1:21" x14ac:dyDescent="0.25">
      <c r="A13" t="s">
        <v>77</v>
      </c>
      <c r="B13" s="3">
        <v>4122</v>
      </c>
      <c r="C13" s="3">
        <v>4527</v>
      </c>
      <c r="D13" s="3">
        <v>9711</v>
      </c>
      <c r="E13" s="3">
        <v>5745</v>
      </c>
      <c r="F13" s="3">
        <v>4352</v>
      </c>
      <c r="G13" s="3">
        <v>7390</v>
      </c>
      <c r="H13" s="3">
        <v>4442</v>
      </c>
      <c r="I13" s="3">
        <v>4453</v>
      </c>
      <c r="J13" s="3">
        <v>4644</v>
      </c>
      <c r="L13" t="s">
        <v>77</v>
      </c>
      <c r="M13" s="3">
        <v>4.5999999999999999E-2</v>
      </c>
      <c r="N13" s="3">
        <v>4.5999999999999999E-2</v>
      </c>
      <c r="O13" s="3">
        <v>4.5999999999999999E-2</v>
      </c>
      <c r="P13" s="3">
        <v>4.7E-2</v>
      </c>
      <c r="Q13" s="3">
        <v>4.5999999999999999E-2</v>
      </c>
      <c r="R13" s="3">
        <v>4.5999999999999999E-2</v>
      </c>
      <c r="S13" s="3">
        <v>4.5999999999999999E-2</v>
      </c>
      <c r="T13" s="3">
        <v>4.5999999999999999E-2</v>
      </c>
      <c r="U13" s="3">
        <v>4.2999999999999997E-2</v>
      </c>
    </row>
    <row r="14" spans="1:21" x14ac:dyDescent="0.25">
      <c r="A14" t="s">
        <v>78</v>
      </c>
      <c r="B14" s="3">
        <v>3985</v>
      </c>
      <c r="C14" s="3">
        <v>4416</v>
      </c>
      <c r="D14" s="3">
        <v>10327</v>
      </c>
      <c r="E14" s="3">
        <v>5502</v>
      </c>
      <c r="F14" s="3">
        <v>4001</v>
      </c>
      <c r="G14" s="3">
        <v>7285</v>
      </c>
      <c r="H14" s="3">
        <v>4299</v>
      </c>
      <c r="I14" s="3">
        <v>3838</v>
      </c>
      <c r="J14" s="3">
        <v>4318</v>
      </c>
      <c r="L14" t="s">
        <v>78</v>
      </c>
      <c r="M14" s="3">
        <v>4.7E-2</v>
      </c>
      <c r="N14" s="3">
        <v>4.7E-2</v>
      </c>
      <c r="O14" s="3">
        <v>4.7E-2</v>
      </c>
      <c r="P14" s="3">
        <v>4.5999999999999999E-2</v>
      </c>
      <c r="Q14" s="3">
        <v>4.4999999999999998E-2</v>
      </c>
      <c r="R14" s="3">
        <v>4.5999999999999999E-2</v>
      </c>
      <c r="S14" s="3">
        <v>4.5999999999999999E-2</v>
      </c>
      <c r="T14" s="3">
        <v>4.4999999999999998E-2</v>
      </c>
      <c r="U14" s="3">
        <v>4.2000000000000003E-2</v>
      </c>
    </row>
    <row r="16" spans="1:21" x14ac:dyDescent="0.2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5">
      <c r="A17" t="s">
        <v>70</v>
      </c>
      <c r="B17" s="3">
        <v>4156</v>
      </c>
      <c r="C17" s="3">
        <v>6020</v>
      </c>
      <c r="D17" s="3">
        <v>13140</v>
      </c>
      <c r="E17" s="3">
        <v>9080</v>
      </c>
      <c r="F17" s="3">
        <v>4534</v>
      </c>
      <c r="G17" s="3">
        <v>7271</v>
      </c>
      <c r="H17" s="3">
        <v>5594</v>
      </c>
      <c r="I17" s="3">
        <v>4477</v>
      </c>
      <c r="J17" s="3">
        <v>4224</v>
      </c>
      <c r="L17" t="s">
        <v>70</v>
      </c>
      <c r="M17" s="3">
        <v>6.3E-2</v>
      </c>
      <c r="N17" s="3">
        <v>0.05</v>
      </c>
      <c r="O17" s="3">
        <v>4.7E-2</v>
      </c>
      <c r="P17" s="3">
        <v>5.2999999999999999E-2</v>
      </c>
      <c r="Q17" s="3">
        <v>5.8999999999999997E-2</v>
      </c>
      <c r="R17" s="3">
        <v>4.9000000000000002E-2</v>
      </c>
      <c r="S17" s="3">
        <v>5.1999999999999998E-2</v>
      </c>
      <c r="T17" s="3">
        <v>5.6000000000000001E-2</v>
      </c>
      <c r="U17" s="3">
        <v>4.2000000000000003E-2</v>
      </c>
    </row>
    <row r="18" spans="1:21" x14ac:dyDescent="0.25">
      <c r="A18" t="s">
        <v>73</v>
      </c>
      <c r="B18" s="3">
        <v>4103</v>
      </c>
      <c r="C18" s="3">
        <v>5914</v>
      </c>
      <c r="D18" s="3">
        <v>13518</v>
      </c>
      <c r="E18" s="3">
        <v>9131</v>
      </c>
      <c r="F18" s="3">
        <v>4403</v>
      </c>
      <c r="G18" s="3">
        <v>7577</v>
      </c>
      <c r="H18" s="3">
        <v>5394</v>
      </c>
      <c r="I18" s="3">
        <v>4074</v>
      </c>
      <c r="J18" s="3">
        <v>4108</v>
      </c>
      <c r="L18" t="s">
        <v>73</v>
      </c>
      <c r="M18" s="3">
        <v>5.8999999999999997E-2</v>
      </c>
      <c r="N18" s="3">
        <v>0.05</v>
      </c>
      <c r="O18" s="3">
        <v>4.7E-2</v>
      </c>
      <c r="P18" s="3">
        <v>5.2999999999999999E-2</v>
      </c>
      <c r="Q18" s="3">
        <v>5.7000000000000002E-2</v>
      </c>
      <c r="R18" s="3">
        <v>4.9000000000000002E-2</v>
      </c>
      <c r="S18" s="3">
        <v>5.1999999999999998E-2</v>
      </c>
      <c r="T18" s="3">
        <v>5.5E-2</v>
      </c>
      <c r="U18" s="3">
        <v>4.2000000000000003E-2</v>
      </c>
    </row>
    <row r="19" spans="1:21" x14ac:dyDescent="0.25">
      <c r="A19" t="s">
        <v>72</v>
      </c>
      <c r="B19" s="3">
        <v>4016</v>
      </c>
      <c r="C19" s="3">
        <v>5700</v>
      </c>
      <c r="D19" s="3">
        <v>13512</v>
      </c>
      <c r="E19" s="3">
        <v>9291</v>
      </c>
      <c r="F19" s="3">
        <v>4438</v>
      </c>
      <c r="G19" s="3">
        <v>7464</v>
      </c>
      <c r="H19" s="3">
        <v>5647</v>
      </c>
      <c r="I19" s="3">
        <v>4210</v>
      </c>
      <c r="J19" s="3">
        <v>4105</v>
      </c>
      <c r="L19" t="s">
        <v>72</v>
      </c>
      <c r="M19" s="3">
        <v>5.8999999999999997E-2</v>
      </c>
      <c r="N19" s="3">
        <v>4.9000000000000002E-2</v>
      </c>
      <c r="O19" s="3">
        <v>4.7E-2</v>
      </c>
      <c r="P19" s="3">
        <v>5.2999999999999999E-2</v>
      </c>
      <c r="Q19" s="3">
        <v>5.7000000000000002E-2</v>
      </c>
      <c r="R19" s="3">
        <v>4.9000000000000002E-2</v>
      </c>
      <c r="S19" s="3">
        <v>5.1999999999999998E-2</v>
      </c>
      <c r="T19" s="3">
        <v>5.6000000000000001E-2</v>
      </c>
      <c r="U19" s="3">
        <v>4.2000000000000003E-2</v>
      </c>
    </row>
    <row r="20" spans="1:21" x14ac:dyDescent="0.25">
      <c r="A20" t="s">
        <v>71</v>
      </c>
      <c r="B20" s="3">
        <v>4428</v>
      </c>
      <c r="C20" s="3">
        <v>6405</v>
      </c>
      <c r="D20" s="3">
        <v>14192</v>
      </c>
      <c r="E20" s="3">
        <v>9267</v>
      </c>
      <c r="F20" s="3">
        <v>4394</v>
      </c>
      <c r="G20" s="3">
        <v>7443</v>
      </c>
      <c r="H20" s="3">
        <v>5697</v>
      </c>
      <c r="I20" s="3">
        <v>4296</v>
      </c>
      <c r="J20" s="3">
        <v>4265</v>
      </c>
      <c r="L20" t="s">
        <v>71</v>
      </c>
      <c r="M20" s="3">
        <v>0.06</v>
      </c>
      <c r="N20" s="3">
        <v>0.05</v>
      </c>
      <c r="O20" s="3">
        <v>4.8000000000000001E-2</v>
      </c>
      <c r="P20" s="3">
        <v>5.2999999999999999E-2</v>
      </c>
      <c r="Q20" s="3">
        <v>5.7000000000000002E-2</v>
      </c>
      <c r="R20" s="3">
        <v>4.9000000000000002E-2</v>
      </c>
      <c r="S20" s="3">
        <v>5.1999999999999998E-2</v>
      </c>
      <c r="T20" s="3">
        <v>5.6000000000000001E-2</v>
      </c>
      <c r="U20" s="3">
        <v>4.2000000000000003E-2</v>
      </c>
    </row>
    <row r="21" spans="1:21" x14ac:dyDescent="0.25">
      <c r="A21" t="s">
        <v>75</v>
      </c>
      <c r="B21" s="3">
        <v>4129</v>
      </c>
      <c r="C21" s="3">
        <v>6300</v>
      </c>
      <c r="D21" s="3">
        <v>11860</v>
      </c>
      <c r="E21" s="3">
        <v>8627</v>
      </c>
      <c r="F21" s="3">
        <v>4167</v>
      </c>
      <c r="G21" s="3">
        <v>8599</v>
      </c>
      <c r="H21" s="3">
        <v>5940</v>
      </c>
      <c r="I21" s="3">
        <v>4316</v>
      </c>
      <c r="J21" s="3">
        <v>4507</v>
      </c>
      <c r="L21" t="s">
        <v>75</v>
      </c>
      <c r="M21" s="3">
        <v>5.8000000000000003E-2</v>
      </c>
      <c r="N21" s="3">
        <v>5.1999999999999998E-2</v>
      </c>
      <c r="O21" s="3">
        <v>4.5999999999999999E-2</v>
      </c>
      <c r="P21" s="3">
        <v>5.2999999999999999E-2</v>
      </c>
      <c r="Q21" s="3">
        <v>5.5E-2</v>
      </c>
      <c r="R21" s="3">
        <v>4.7E-2</v>
      </c>
      <c r="S21" s="3">
        <v>5.2999999999999999E-2</v>
      </c>
      <c r="T21" s="3">
        <v>5.7000000000000002E-2</v>
      </c>
      <c r="U21" s="3">
        <v>4.3999999999999997E-2</v>
      </c>
    </row>
    <row r="22" spans="1:21" x14ac:dyDescent="0.25">
      <c r="A22" t="s">
        <v>76</v>
      </c>
      <c r="B22" s="3">
        <v>3890</v>
      </c>
      <c r="C22" s="3">
        <v>6425</v>
      </c>
      <c r="D22" s="3">
        <v>11010</v>
      </c>
      <c r="E22" s="3">
        <v>8720</v>
      </c>
      <c r="F22" s="3">
        <v>4084</v>
      </c>
      <c r="G22" s="3">
        <v>8573</v>
      </c>
      <c r="H22" s="3">
        <v>5862</v>
      </c>
      <c r="I22" s="3">
        <v>4269</v>
      </c>
      <c r="J22" s="3">
        <v>4512</v>
      </c>
      <c r="L22" t="s">
        <v>76</v>
      </c>
      <c r="M22" s="3">
        <v>5.8000000000000003E-2</v>
      </c>
      <c r="N22" s="3">
        <v>5.1999999999999998E-2</v>
      </c>
      <c r="O22" s="3">
        <v>4.4999999999999998E-2</v>
      </c>
      <c r="P22" s="3">
        <v>5.3999999999999999E-2</v>
      </c>
      <c r="Q22" s="3">
        <v>5.3999999999999999E-2</v>
      </c>
      <c r="R22" s="3">
        <v>4.7E-2</v>
      </c>
      <c r="S22" s="3">
        <v>5.3999999999999999E-2</v>
      </c>
      <c r="T22" s="3">
        <v>5.7000000000000002E-2</v>
      </c>
      <c r="U22" s="3">
        <v>4.2999999999999997E-2</v>
      </c>
    </row>
    <row r="23" spans="1:21" x14ac:dyDescent="0.25">
      <c r="A23" t="s">
        <v>77</v>
      </c>
      <c r="B23" s="3">
        <v>4010</v>
      </c>
      <c r="C23" s="3">
        <v>6613</v>
      </c>
      <c r="D23" s="3">
        <v>10488</v>
      </c>
      <c r="E23" s="3">
        <v>8521</v>
      </c>
      <c r="F23" s="3">
        <v>4424</v>
      </c>
      <c r="G23" s="3">
        <v>7942</v>
      </c>
      <c r="H23" s="3">
        <v>5692</v>
      </c>
      <c r="I23" s="3">
        <v>4036</v>
      </c>
      <c r="J23" s="3">
        <v>4061</v>
      </c>
      <c r="L23" t="s">
        <v>77</v>
      </c>
      <c r="M23" s="3">
        <v>5.8999999999999997E-2</v>
      </c>
      <c r="N23" s="3">
        <v>5.2999999999999999E-2</v>
      </c>
      <c r="O23" s="3">
        <v>4.4999999999999998E-2</v>
      </c>
      <c r="P23" s="3">
        <v>5.2999999999999999E-2</v>
      </c>
      <c r="Q23" s="3">
        <v>5.5E-2</v>
      </c>
      <c r="R23" s="3">
        <v>4.7E-2</v>
      </c>
      <c r="S23" s="3">
        <v>5.1999999999999998E-2</v>
      </c>
      <c r="T23" s="3">
        <v>5.7000000000000002E-2</v>
      </c>
      <c r="U23" s="3">
        <v>4.2999999999999997E-2</v>
      </c>
    </row>
    <row r="24" spans="1:21" x14ac:dyDescent="0.25">
      <c r="A24" t="s">
        <v>78</v>
      </c>
      <c r="B24" s="3">
        <v>3974</v>
      </c>
      <c r="C24" s="3">
        <v>5433</v>
      </c>
      <c r="D24" s="3">
        <v>10739</v>
      </c>
      <c r="E24" s="3">
        <v>8335</v>
      </c>
      <c r="F24" s="3">
        <v>4029</v>
      </c>
      <c r="G24" s="3">
        <v>7880</v>
      </c>
      <c r="H24" s="3">
        <v>5567</v>
      </c>
      <c r="I24" s="3">
        <v>4187</v>
      </c>
      <c r="J24" s="3">
        <v>4349</v>
      </c>
      <c r="L24" t="s">
        <v>78</v>
      </c>
      <c r="M24" s="3">
        <v>0.06</v>
      </c>
      <c r="N24" s="3">
        <v>5.1999999999999998E-2</v>
      </c>
      <c r="O24" s="3">
        <v>4.5999999999999999E-2</v>
      </c>
      <c r="P24" s="3">
        <v>5.2999999999999999E-2</v>
      </c>
      <c r="Q24" s="3">
        <v>5.3999999999999999E-2</v>
      </c>
      <c r="R24" s="3">
        <v>4.5999999999999999E-2</v>
      </c>
      <c r="S24" s="3">
        <v>5.1999999999999998E-2</v>
      </c>
      <c r="T24" s="3">
        <v>5.6000000000000001E-2</v>
      </c>
      <c r="U24" s="3">
        <v>4.2999999999999997E-2</v>
      </c>
    </row>
    <row r="26" spans="1:21" x14ac:dyDescent="0.2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5">
      <c r="A27" t="s">
        <v>70</v>
      </c>
      <c r="B27" s="3">
        <v>4986</v>
      </c>
      <c r="C27" s="3">
        <v>15719</v>
      </c>
      <c r="D27" s="3">
        <v>18551</v>
      </c>
      <c r="E27" s="3">
        <v>25275</v>
      </c>
      <c r="F27" s="3">
        <v>4856</v>
      </c>
      <c r="G27" s="3">
        <v>16294</v>
      </c>
      <c r="H27" s="3">
        <v>10208</v>
      </c>
      <c r="I27" s="3">
        <v>4742</v>
      </c>
      <c r="J27" s="3">
        <v>3913</v>
      </c>
      <c r="L27" t="s">
        <v>70</v>
      </c>
      <c r="M27" s="3">
        <v>0.216</v>
      </c>
      <c r="N27" s="3">
        <v>0.129</v>
      </c>
      <c r="O27" s="3">
        <v>0.05</v>
      </c>
      <c r="P27" s="3">
        <v>0.13800000000000001</v>
      </c>
      <c r="Q27" s="3">
        <v>0.2</v>
      </c>
      <c r="R27" s="3">
        <v>7.0999999999999994E-2</v>
      </c>
      <c r="S27" s="3">
        <v>0.155</v>
      </c>
      <c r="T27" s="3">
        <v>0.186</v>
      </c>
      <c r="U27" s="3">
        <v>4.3999999999999997E-2</v>
      </c>
    </row>
    <row r="28" spans="1:21" x14ac:dyDescent="0.25">
      <c r="A28" t="s">
        <v>73</v>
      </c>
      <c r="B28" s="3">
        <v>4847</v>
      </c>
      <c r="C28" s="3">
        <v>15254</v>
      </c>
      <c r="D28" s="3">
        <v>17384</v>
      </c>
      <c r="E28" s="3">
        <v>23840</v>
      </c>
      <c r="F28" s="3">
        <v>5219</v>
      </c>
      <c r="G28" s="3">
        <v>16588</v>
      </c>
      <c r="H28" s="3">
        <v>9368</v>
      </c>
      <c r="I28" s="3">
        <v>4798</v>
      </c>
      <c r="J28" s="3">
        <v>4093</v>
      </c>
      <c r="L28" t="s">
        <v>73</v>
      </c>
      <c r="M28" s="3">
        <v>0.21099999999999999</v>
      </c>
      <c r="N28" s="3">
        <v>0.126</v>
      </c>
      <c r="O28" s="3">
        <v>4.9000000000000002E-2</v>
      </c>
      <c r="P28" s="3">
        <v>0.13700000000000001</v>
      </c>
      <c r="Q28" s="3">
        <v>0.20300000000000001</v>
      </c>
      <c r="R28" s="3">
        <v>7.1999999999999995E-2</v>
      </c>
      <c r="S28" s="3">
        <v>0.14099999999999999</v>
      </c>
      <c r="T28" s="3">
        <v>0.186</v>
      </c>
      <c r="U28" s="3">
        <v>4.3999999999999997E-2</v>
      </c>
    </row>
    <row r="29" spans="1:21" x14ac:dyDescent="0.25">
      <c r="A29" t="s">
        <v>72</v>
      </c>
      <c r="B29" s="3">
        <v>4957</v>
      </c>
      <c r="C29" s="3">
        <v>15805</v>
      </c>
      <c r="D29" s="3">
        <v>18042</v>
      </c>
      <c r="E29" s="3">
        <v>24494</v>
      </c>
      <c r="F29" s="3">
        <v>5110</v>
      </c>
      <c r="G29" s="3">
        <v>15940</v>
      </c>
      <c r="H29" s="3">
        <v>9660</v>
      </c>
      <c r="I29" s="3">
        <v>4795</v>
      </c>
      <c r="J29" s="3">
        <v>3607</v>
      </c>
      <c r="L29" t="s">
        <v>72</v>
      </c>
      <c r="M29" s="3">
        <v>0.21299999999999999</v>
      </c>
      <c r="N29" s="3">
        <v>0.127</v>
      </c>
      <c r="O29" s="3">
        <v>4.9000000000000002E-2</v>
      </c>
      <c r="P29" s="3">
        <v>0.13900000000000001</v>
      </c>
      <c r="Q29" s="3">
        <v>0.19500000000000001</v>
      </c>
      <c r="R29" s="3">
        <v>7.0999999999999994E-2</v>
      </c>
      <c r="S29" s="3">
        <v>0.14699999999999999</v>
      </c>
      <c r="T29" s="3">
        <v>0.183</v>
      </c>
      <c r="U29" s="3">
        <v>4.2000000000000003E-2</v>
      </c>
    </row>
    <row r="30" spans="1:21" x14ac:dyDescent="0.25">
      <c r="A30" t="s">
        <v>71</v>
      </c>
      <c r="B30" s="3">
        <v>4981</v>
      </c>
      <c r="C30" s="3">
        <v>15326</v>
      </c>
      <c r="D30" s="3">
        <v>16483</v>
      </c>
      <c r="E30" s="3">
        <v>24933</v>
      </c>
      <c r="F30" s="3">
        <v>5098</v>
      </c>
      <c r="G30" s="3">
        <v>15855</v>
      </c>
      <c r="H30" s="3">
        <v>9599</v>
      </c>
      <c r="I30" s="3">
        <v>4644</v>
      </c>
      <c r="J30" s="3">
        <v>4178</v>
      </c>
      <c r="L30" t="s">
        <v>71</v>
      </c>
      <c r="M30" s="3">
        <v>0.21099999999999999</v>
      </c>
      <c r="N30" s="3">
        <v>0.126</v>
      </c>
      <c r="O30" s="3">
        <v>4.8000000000000001E-2</v>
      </c>
      <c r="P30" s="3">
        <v>0.14000000000000001</v>
      </c>
      <c r="Q30" s="3">
        <v>0.191</v>
      </c>
      <c r="R30" s="3">
        <v>7.0999999999999994E-2</v>
      </c>
      <c r="S30" s="3">
        <v>0.14399999999999999</v>
      </c>
      <c r="T30" s="3">
        <v>0.17799999999999999</v>
      </c>
      <c r="U30" s="3">
        <v>4.2999999999999997E-2</v>
      </c>
    </row>
    <row r="31" spans="1:21" x14ac:dyDescent="0.25">
      <c r="A31" t="s">
        <v>75</v>
      </c>
      <c r="B31" s="3">
        <v>5107</v>
      </c>
      <c r="C31" s="3">
        <v>17615</v>
      </c>
      <c r="D31" s="3">
        <v>14051</v>
      </c>
      <c r="E31" s="3">
        <v>22302</v>
      </c>
      <c r="F31" s="3">
        <v>5222</v>
      </c>
      <c r="G31" s="3">
        <v>11997</v>
      </c>
      <c r="H31" s="3">
        <v>10300</v>
      </c>
      <c r="I31" s="3">
        <v>4726</v>
      </c>
      <c r="J31" s="3">
        <v>3852</v>
      </c>
      <c r="L31" t="s">
        <v>75</v>
      </c>
      <c r="M31" s="3">
        <v>0.215</v>
      </c>
      <c r="N31" s="3">
        <v>0.14799999999999999</v>
      </c>
      <c r="O31" s="3">
        <v>4.8000000000000001E-2</v>
      </c>
      <c r="P31" s="3">
        <v>0.14299999999999999</v>
      </c>
      <c r="Q31" s="3">
        <v>0.19</v>
      </c>
      <c r="R31" s="3">
        <v>4.9000000000000002E-2</v>
      </c>
      <c r="S31" s="3">
        <v>0.14699999999999999</v>
      </c>
      <c r="T31" s="3">
        <v>0.189</v>
      </c>
      <c r="U31" s="3">
        <v>4.3999999999999997E-2</v>
      </c>
    </row>
    <row r="32" spans="1:21" x14ac:dyDescent="0.25">
      <c r="A32" t="s">
        <v>76</v>
      </c>
      <c r="B32" s="3">
        <v>4848</v>
      </c>
      <c r="C32" s="3">
        <v>17582</v>
      </c>
      <c r="D32" s="3">
        <v>13723</v>
      </c>
      <c r="E32" s="3">
        <v>21666</v>
      </c>
      <c r="F32" s="3">
        <v>5096</v>
      </c>
      <c r="G32" s="3">
        <v>11204</v>
      </c>
      <c r="H32" s="3">
        <v>9639</v>
      </c>
      <c r="I32" s="3">
        <v>4608</v>
      </c>
      <c r="J32" s="3">
        <v>3555</v>
      </c>
      <c r="L32" t="s">
        <v>76</v>
      </c>
      <c r="M32" s="3">
        <v>0.20699999999999999</v>
      </c>
      <c r="N32" s="3">
        <v>0.14799999999999999</v>
      </c>
      <c r="O32" s="3">
        <v>4.8000000000000001E-2</v>
      </c>
      <c r="P32" s="3">
        <v>0.14099999999999999</v>
      </c>
      <c r="Q32" s="3">
        <v>0.183</v>
      </c>
      <c r="R32" s="3">
        <v>4.9000000000000002E-2</v>
      </c>
      <c r="S32" s="3">
        <v>0.14699999999999999</v>
      </c>
      <c r="T32" s="3">
        <v>0.17599999999999999</v>
      </c>
      <c r="U32" s="3">
        <v>4.2000000000000003E-2</v>
      </c>
    </row>
    <row r="33" spans="1:21" x14ac:dyDescent="0.25">
      <c r="A33" t="s">
        <v>77</v>
      </c>
      <c r="B33" s="3">
        <v>4880</v>
      </c>
      <c r="C33" s="3">
        <v>17978</v>
      </c>
      <c r="D33" s="3">
        <v>13270</v>
      </c>
      <c r="E33" s="3">
        <v>21428</v>
      </c>
      <c r="F33" s="3">
        <v>4575</v>
      </c>
      <c r="G33" s="3">
        <v>11021</v>
      </c>
      <c r="H33" s="3">
        <v>9704</v>
      </c>
      <c r="I33" s="3">
        <v>4656</v>
      </c>
      <c r="J33" s="3">
        <v>4173</v>
      </c>
      <c r="L33" t="s">
        <v>77</v>
      </c>
      <c r="M33" s="3">
        <v>0.21</v>
      </c>
      <c r="N33" s="3">
        <v>0.152</v>
      </c>
      <c r="O33" s="3">
        <v>4.7E-2</v>
      </c>
      <c r="P33" s="3">
        <v>0.14299999999999999</v>
      </c>
      <c r="Q33" s="3">
        <v>0.17100000000000001</v>
      </c>
      <c r="R33" s="3">
        <v>4.9000000000000002E-2</v>
      </c>
      <c r="S33" s="3">
        <v>0.14399999999999999</v>
      </c>
      <c r="T33" s="3">
        <v>0.186</v>
      </c>
      <c r="U33" s="3">
        <v>4.2999999999999997E-2</v>
      </c>
    </row>
    <row r="34" spans="1:21" x14ac:dyDescent="0.25">
      <c r="A34" t="s">
        <v>78</v>
      </c>
      <c r="B34" s="3">
        <v>4840</v>
      </c>
      <c r="C34" s="3">
        <v>16556</v>
      </c>
      <c r="D34" s="3">
        <v>13256</v>
      </c>
      <c r="E34" s="3">
        <v>21180</v>
      </c>
      <c r="F34" s="3">
        <v>4756</v>
      </c>
      <c r="G34" s="3">
        <v>10184</v>
      </c>
      <c r="H34" s="3">
        <v>9533</v>
      </c>
      <c r="I34" s="3">
        <v>4721</v>
      </c>
      <c r="J34" s="3">
        <v>4207</v>
      </c>
      <c r="L34" t="s">
        <v>78</v>
      </c>
      <c r="M34" s="3">
        <v>0.20899999999999999</v>
      </c>
      <c r="N34" s="3">
        <v>0.14799999999999999</v>
      </c>
      <c r="O34" s="3">
        <v>4.7E-2</v>
      </c>
      <c r="P34" s="3">
        <v>0.14299999999999999</v>
      </c>
      <c r="Q34" s="3">
        <v>0.17599999999999999</v>
      </c>
      <c r="R34" s="3">
        <v>4.9000000000000002E-2</v>
      </c>
      <c r="S34" s="3">
        <v>0.14000000000000001</v>
      </c>
      <c r="T34" s="3">
        <v>0.184</v>
      </c>
      <c r="U34" s="3">
        <v>4.2999999999999997E-2</v>
      </c>
    </row>
    <row r="36" spans="1:21" x14ac:dyDescent="0.2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5">
      <c r="A37" t="s">
        <v>70</v>
      </c>
      <c r="B37" s="3">
        <v>5610</v>
      </c>
      <c r="C37" s="3">
        <v>33152</v>
      </c>
      <c r="D37" s="3">
        <v>21075</v>
      </c>
      <c r="E37" s="3">
        <v>57087</v>
      </c>
      <c r="F37" s="3">
        <v>6309</v>
      </c>
      <c r="G37" s="3">
        <v>37715</v>
      </c>
      <c r="H37" s="3">
        <v>14576</v>
      </c>
      <c r="I37" s="3">
        <v>5945</v>
      </c>
      <c r="J37" s="3">
        <v>3319</v>
      </c>
      <c r="L37" t="s">
        <v>70</v>
      </c>
      <c r="M37" s="3">
        <v>0.34300000000000003</v>
      </c>
      <c r="N37" s="3">
        <v>0.29199999999999998</v>
      </c>
      <c r="O37" s="3">
        <v>5.3999999999999999E-2</v>
      </c>
      <c r="P37" s="3">
        <v>0.29199999999999998</v>
      </c>
      <c r="Q37" s="3">
        <v>0.33700000000000002</v>
      </c>
      <c r="R37" s="3">
        <v>0.186</v>
      </c>
      <c r="S37" s="3">
        <v>0.28499999999999998</v>
      </c>
      <c r="T37" s="3">
        <v>0.308</v>
      </c>
      <c r="U37" s="3">
        <v>4.2000000000000003E-2</v>
      </c>
    </row>
    <row r="38" spans="1:21" x14ac:dyDescent="0.25">
      <c r="A38" t="s">
        <v>73</v>
      </c>
      <c r="B38" s="3">
        <v>5544</v>
      </c>
      <c r="C38" s="3">
        <v>34007</v>
      </c>
      <c r="D38" s="3">
        <v>20972</v>
      </c>
      <c r="E38" s="3">
        <v>58583</v>
      </c>
      <c r="F38" s="3">
        <v>6399</v>
      </c>
      <c r="G38" s="3">
        <v>37311</v>
      </c>
      <c r="H38" s="3">
        <v>15070</v>
      </c>
      <c r="I38" s="3">
        <v>5960</v>
      </c>
      <c r="J38" s="3">
        <v>2726</v>
      </c>
      <c r="L38" t="s">
        <v>73</v>
      </c>
      <c r="M38" s="3">
        <v>0.33900000000000002</v>
      </c>
      <c r="N38" s="3">
        <v>0.29499999999999998</v>
      </c>
      <c r="O38" s="3">
        <v>5.1999999999999998E-2</v>
      </c>
      <c r="P38" s="3">
        <v>0.29799999999999999</v>
      </c>
      <c r="Q38" s="3">
        <v>0.33200000000000002</v>
      </c>
      <c r="R38" s="3">
        <v>0.188</v>
      </c>
      <c r="S38" s="3">
        <v>0.29599999999999999</v>
      </c>
      <c r="T38" s="3">
        <v>0.312</v>
      </c>
      <c r="U38" s="3">
        <v>4.2000000000000003E-2</v>
      </c>
    </row>
    <row r="39" spans="1:21" x14ac:dyDescent="0.25">
      <c r="A39" t="s">
        <v>72</v>
      </c>
      <c r="B39" s="3">
        <v>5420</v>
      </c>
      <c r="C39" s="3">
        <v>34214</v>
      </c>
      <c r="D39" s="3">
        <v>20722</v>
      </c>
      <c r="E39" s="3">
        <v>57119</v>
      </c>
      <c r="F39" s="3">
        <v>6417</v>
      </c>
      <c r="G39" s="3">
        <v>37731</v>
      </c>
      <c r="H39" s="3">
        <v>14713</v>
      </c>
      <c r="I39" s="3">
        <v>6037</v>
      </c>
      <c r="J39" s="3">
        <v>3529</v>
      </c>
      <c r="L39" t="s">
        <v>72</v>
      </c>
      <c r="M39" s="3">
        <v>0.34200000000000003</v>
      </c>
      <c r="N39" s="3">
        <v>0.28799999999999998</v>
      </c>
      <c r="O39" s="3">
        <v>0.05</v>
      </c>
      <c r="P39" s="3">
        <v>0.28699999999999998</v>
      </c>
      <c r="Q39" s="3">
        <v>0.32200000000000001</v>
      </c>
      <c r="R39" s="3">
        <v>0.185</v>
      </c>
      <c r="S39" s="3">
        <v>0.28699999999999998</v>
      </c>
      <c r="T39" s="3">
        <v>0.316</v>
      </c>
      <c r="U39" s="3">
        <v>4.2000000000000003E-2</v>
      </c>
    </row>
    <row r="40" spans="1:21" x14ac:dyDescent="0.25">
      <c r="A40" t="s">
        <v>71</v>
      </c>
      <c r="B40" s="3">
        <v>4672</v>
      </c>
      <c r="C40" s="3">
        <v>33944</v>
      </c>
      <c r="D40" s="3">
        <v>20022</v>
      </c>
      <c r="E40" s="3">
        <v>57630</v>
      </c>
      <c r="F40" s="3">
        <v>6353</v>
      </c>
      <c r="G40" s="3">
        <v>38826</v>
      </c>
      <c r="H40" s="3">
        <v>12194</v>
      </c>
      <c r="I40" s="3">
        <v>6055</v>
      </c>
      <c r="J40" s="3">
        <v>3365</v>
      </c>
      <c r="L40" t="s">
        <v>71</v>
      </c>
      <c r="M40" s="3">
        <v>0.309</v>
      </c>
      <c r="N40" s="3">
        <v>0.28199999999999997</v>
      </c>
      <c r="O40" s="3">
        <v>0.05</v>
      </c>
      <c r="P40" s="3">
        <v>0.28100000000000003</v>
      </c>
      <c r="Q40" s="3">
        <v>0.318</v>
      </c>
      <c r="R40" s="3">
        <v>0.192</v>
      </c>
      <c r="S40" s="3">
        <v>0.25600000000000001</v>
      </c>
      <c r="T40" s="3">
        <v>0.32100000000000001</v>
      </c>
      <c r="U40" s="3">
        <v>4.2999999999999997E-2</v>
      </c>
    </row>
    <row r="41" spans="1:21" x14ac:dyDescent="0.25">
      <c r="A41" t="s">
        <v>75</v>
      </c>
      <c r="B41" s="3">
        <v>5602</v>
      </c>
      <c r="C41" s="3">
        <v>33580</v>
      </c>
      <c r="D41" s="3">
        <v>16531</v>
      </c>
      <c r="E41" s="3">
        <v>49301</v>
      </c>
      <c r="F41" s="3">
        <v>6407</v>
      </c>
      <c r="G41" s="3">
        <v>15990</v>
      </c>
      <c r="H41" s="3">
        <v>14857</v>
      </c>
      <c r="I41" s="3">
        <v>5923</v>
      </c>
      <c r="J41" s="3">
        <v>3283</v>
      </c>
      <c r="L41" t="s">
        <v>75</v>
      </c>
      <c r="M41" s="3">
        <v>0.34799999999999998</v>
      </c>
      <c r="N41" s="3">
        <v>0.29399999999999998</v>
      </c>
      <c r="O41" s="3">
        <v>5.1999999999999998E-2</v>
      </c>
      <c r="P41" s="3">
        <v>0.27600000000000002</v>
      </c>
      <c r="Q41" s="3">
        <v>0.312</v>
      </c>
      <c r="R41" s="3">
        <v>5.3999999999999999E-2</v>
      </c>
      <c r="S41" s="3">
        <v>0.29099999999999998</v>
      </c>
      <c r="T41" s="3">
        <v>0.32700000000000001</v>
      </c>
      <c r="U41" s="3">
        <v>4.2999999999999997E-2</v>
      </c>
    </row>
    <row r="42" spans="1:21" x14ac:dyDescent="0.25">
      <c r="A42" t="s">
        <v>76</v>
      </c>
      <c r="B42" s="3">
        <v>5640</v>
      </c>
      <c r="C42" s="3">
        <v>33132</v>
      </c>
      <c r="D42" s="3">
        <v>16431</v>
      </c>
      <c r="E42" s="3">
        <v>52965</v>
      </c>
      <c r="F42" s="3">
        <v>6260</v>
      </c>
      <c r="G42" s="3">
        <v>15411</v>
      </c>
      <c r="H42" s="3">
        <v>14439</v>
      </c>
      <c r="I42" s="3">
        <v>6048</v>
      </c>
      <c r="J42" s="3">
        <v>4074</v>
      </c>
      <c r="L42" t="s">
        <v>76</v>
      </c>
      <c r="M42" s="3">
        <v>0.34899999999999998</v>
      </c>
      <c r="N42" s="3">
        <v>0.28899999999999998</v>
      </c>
      <c r="O42" s="3">
        <v>5.1999999999999998E-2</v>
      </c>
      <c r="P42" s="3">
        <v>0.3</v>
      </c>
      <c r="Q42" s="3">
        <v>0.33800000000000002</v>
      </c>
      <c r="R42" s="3">
        <v>5.3999999999999999E-2</v>
      </c>
      <c r="S42" s="3">
        <v>0.28399999999999997</v>
      </c>
      <c r="T42" s="3">
        <v>0.33600000000000002</v>
      </c>
      <c r="U42" s="3">
        <v>4.2999999999999997E-2</v>
      </c>
    </row>
    <row r="43" spans="1:21" x14ac:dyDescent="0.25">
      <c r="A43" t="s">
        <v>77</v>
      </c>
      <c r="B43" s="3">
        <v>4235</v>
      </c>
      <c r="C43" s="3">
        <v>33999</v>
      </c>
      <c r="D43" s="3">
        <v>16501</v>
      </c>
      <c r="E43" s="3">
        <v>52192</v>
      </c>
      <c r="F43" s="3">
        <v>6535</v>
      </c>
      <c r="G43" s="3">
        <v>15486</v>
      </c>
      <c r="H43" s="3">
        <v>14015</v>
      </c>
      <c r="I43" s="3">
        <v>5906</v>
      </c>
      <c r="J43" s="3">
        <v>9177</v>
      </c>
      <c r="L43" t="s">
        <v>77</v>
      </c>
      <c r="M43" s="3">
        <v>0.29199999999999998</v>
      </c>
      <c r="N43" s="3">
        <v>0.29699999999999999</v>
      </c>
      <c r="O43" s="3">
        <v>5.0999999999999997E-2</v>
      </c>
      <c r="P43" s="3">
        <v>0.3</v>
      </c>
      <c r="Q43" s="3">
        <v>0.32400000000000001</v>
      </c>
      <c r="R43" s="3">
        <v>5.3999999999999999E-2</v>
      </c>
      <c r="S43" s="3">
        <v>0.28799999999999998</v>
      </c>
      <c r="T43" s="3">
        <v>0.34300000000000003</v>
      </c>
      <c r="U43" s="3">
        <v>4.5999999999999999E-2</v>
      </c>
    </row>
    <row r="44" spans="1:21" x14ac:dyDescent="0.25">
      <c r="A44" t="s">
        <v>78</v>
      </c>
      <c r="B44" s="3">
        <v>5550</v>
      </c>
      <c r="C44" s="3">
        <v>32812</v>
      </c>
      <c r="D44" s="3">
        <v>13973</v>
      </c>
      <c r="E44" s="3">
        <v>48211</v>
      </c>
      <c r="F44" s="3">
        <v>6321</v>
      </c>
      <c r="G44" s="3">
        <v>15712</v>
      </c>
      <c r="H44" s="3">
        <v>14708</v>
      </c>
      <c r="I44" s="3">
        <v>5941</v>
      </c>
      <c r="J44" s="3">
        <v>3656</v>
      </c>
      <c r="L44" t="s">
        <v>78</v>
      </c>
      <c r="M44" s="3">
        <v>0.35199999999999998</v>
      </c>
      <c r="N44" s="3">
        <v>0.309</v>
      </c>
      <c r="O44" s="3">
        <v>5.0999999999999997E-2</v>
      </c>
      <c r="P44" s="3">
        <v>0.28499999999999998</v>
      </c>
      <c r="Q44" s="3">
        <v>0.32800000000000001</v>
      </c>
      <c r="R44" s="3">
        <v>5.3999999999999999E-2</v>
      </c>
      <c r="S44" s="3">
        <v>0.29199999999999998</v>
      </c>
      <c r="T44" s="3">
        <v>0.34399999999999997</v>
      </c>
      <c r="U44" s="3">
        <v>4.2000000000000003E-2</v>
      </c>
    </row>
    <row r="49" spans="2:10" x14ac:dyDescent="0.25">
      <c r="B49" t="s">
        <v>163</v>
      </c>
    </row>
    <row r="50" spans="2:10" x14ac:dyDescent="0.2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2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2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2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2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2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2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2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80"/>
  <sheetViews>
    <sheetView topLeftCell="I5" workbookViewId="0">
      <selection activeCell="L11" sqref="L11"/>
    </sheetView>
  </sheetViews>
  <sheetFormatPr baseColWidth="10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25</v>
      </c>
      <c r="B1" s="10" t="s">
        <v>32</v>
      </c>
      <c r="I1" s="16" t="s">
        <v>90</v>
      </c>
    </row>
    <row r="2" spans="1:47" x14ac:dyDescent="0.25">
      <c r="A2" t="s">
        <v>24</v>
      </c>
      <c r="B2" s="21">
        <f>'OD600 reference point'!B9</f>
        <v>4.473684210526315</v>
      </c>
      <c r="I2" s="16" t="s">
        <v>164</v>
      </c>
    </row>
    <row r="3" spans="1:47" x14ac:dyDescent="0.25">
      <c r="A3" s="13" t="s">
        <v>65</v>
      </c>
      <c r="B3" s="20">
        <f>'Fluorescein standard curve'!C28</f>
        <v>6.0553322945180099E-4</v>
      </c>
      <c r="I3" s="16" t="s">
        <v>7</v>
      </c>
    </row>
    <row r="4" spans="1:47" x14ac:dyDescent="0.25">
      <c r="I4" s="16" t="s">
        <v>43</v>
      </c>
    </row>
    <row r="6" spans="1:47" ht="18.75" x14ac:dyDescent="0.3">
      <c r="A6" s="18" t="s">
        <v>34</v>
      </c>
      <c r="B6" t="s">
        <v>63</v>
      </c>
      <c r="I6" t="s">
        <v>21</v>
      </c>
    </row>
    <row r="7" spans="1:47" x14ac:dyDescent="0.2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5">
      <c r="A8" t="s">
        <v>20</v>
      </c>
      <c r="B8" s="27">
        <f>'Raw Plate Reader Measurements'!$U$7</f>
        <v>4.2000000000000003E-2</v>
      </c>
      <c r="C8" s="27">
        <f>'Raw Plate Reader Measurements'!$U$8</f>
        <v>4.2000000000000003E-2</v>
      </c>
      <c r="D8" s="27">
        <f>'Raw Plate Reader Measurements'!$U$9</f>
        <v>4.2999999999999997E-2</v>
      </c>
      <c r="E8" s="27">
        <f>'Raw Plate Reader Measurements'!$U$10</f>
        <v>4.2999999999999997E-2</v>
      </c>
      <c r="F8" s="3"/>
      <c r="G8" s="3"/>
      <c r="I8" s="27">
        <f>'Raw Plate Reader Measurements'!$J$7</f>
        <v>4462</v>
      </c>
      <c r="J8" s="27">
        <f>'Raw Plate Reader Measurements'!$J$8</f>
        <v>4419</v>
      </c>
      <c r="K8" s="27">
        <f>'Raw Plate Reader Measurements'!$J$9</f>
        <v>4557</v>
      </c>
      <c r="L8" s="27">
        <f>'Raw Plate Reader Measurements'!$J$10</f>
        <v>4508</v>
      </c>
      <c r="M8" s="3"/>
      <c r="N8" s="3"/>
    </row>
    <row r="9" spans="1:47" s="12" customFormat="1" x14ac:dyDescent="0.25">
      <c r="A9" s="5" t="s">
        <v>31</v>
      </c>
      <c r="B9" s="5">
        <f>AVERAGE(B8:G8)</f>
        <v>4.2499999999999996E-2</v>
      </c>
      <c r="C9" s="5"/>
      <c r="D9" s="5"/>
      <c r="E9" s="5"/>
      <c r="G9" s="5"/>
      <c r="I9" s="5">
        <f>AVERAGE(I8:N8)</f>
        <v>4486.5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5">
      <c r="A11" t="s">
        <v>44</v>
      </c>
      <c r="B11" s="27">
        <f>'Raw Plate Reader Measurements'!$M$7</f>
        <v>4.5999999999999999E-2</v>
      </c>
      <c r="C11" s="27">
        <f>'Raw Plate Reader Measurements'!$M$8</f>
        <v>4.5999999999999999E-2</v>
      </c>
      <c r="D11" s="27">
        <f>'Raw Plate Reader Measurements'!$M$9</f>
        <v>4.5999999999999999E-2</v>
      </c>
      <c r="E11" s="27">
        <f>'Raw Plate Reader Measurements'!$M$10</f>
        <v>4.7E-2</v>
      </c>
      <c r="F11" s="3"/>
      <c r="G11" s="3"/>
      <c r="I11" s="27">
        <f>'Raw Plate Reader Measurements'!$B$7</f>
        <v>4050</v>
      </c>
      <c r="J11" s="27">
        <f>'Raw Plate Reader Measurements'!$B$8</f>
        <v>4328</v>
      </c>
      <c r="K11" s="27">
        <f>'Raw Plate Reader Measurements'!$B$9</f>
        <v>4065</v>
      </c>
      <c r="L11" s="27">
        <f>'Raw Plate Reader Measurements'!$B$10</f>
        <v>4460</v>
      </c>
      <c r="M11" s="3"/>
      <c r="N11" s="3"/>
      <c r="P11" s="4">
        <f t="shared" ref="P11:U11" si="0">IF(ISBLANK(B11),"---", B11-$B$9)</f>
        <v>3.5000000000000031E-3</v>
      </c>
      <c r="Q11" s="4">
        <f t="shared" si="0"/>
        <v>3.5000000000000031E-3</v>
      </c>
      <c r="R11" s="4">
        <f t="shared" si="0"/>
        <v>3.5000000000000031E-3</v>
      </c>
      <c r="S11" s="4">
        <f t="shared" si="0"/>
        <v>4.500000000000004E-3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-436.5</v>
      </c>
      <c r="X11" s="4">
        <f t="shared" si="1"/>
        <v>-158.5</v>
      </c>
      <c r="Y11" s="4">
        <f t="shared" si="1"/>
        <v>-421.5</v>
      </c>
      <c r="Z11" s="4">
        <f t="shared" si="1"/>
        <v>-26.5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-16.880638112465572</v>
      </c>
      <c r="AE11" s="15">
        <f t="shared" si="2"/>
        <v>-6.1296246067028477</v>
      </c>
      <c r="AF11" s="15">
        <f t="shared" si="2"/>
        <v>-16.300547455679816</v>
      </c>
      <c r="AG11" s="15">
        <f t="shared" si="2"/>
        <v>-0.79708753210191263</v>
      </c>
      <c r="AH11" s="15" t="str">
        <f t="shared" si="2"/>
        <v>---</v>
      </c>
      <c r="AI11" s="15" t="str">
        <f t="shared" si="2"/>
        <v>---</v>
      </c>
      <c r="AK11" s="15">
        <f>AVERAGE(AD11:AI11)</f>
        <v>-10.026974426737537</v>
      </c>
      <c r="AL11" s="15">
        <f>STDEV(AD11:AI11)</f>
        <v>7.8890339960823717</v>
      </c>
      <c r="AM11" s="15" t="e">
        <f>GEOMEAN(AD11:AI11)</f>
        <v>#NUM!</v>
      </c>
      <c r="AN11" s="14" t="e">
        <f>EXP(STDEV(AP11:AU11))</f>
        <v>#NUM!</v>
      </c>
      <c r="AP11" s="15" t="e">
        <f>IF(ISNUMBER(AD11),LN(AD11),"---")</f>
        <v>#NUM!</v>
      </c>
      <c r="AQ11" s="15" t="e">
        <f t="shared" ref="AQ11:AU11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45</v>
      </c>
      <c r="B12" s="27">
        <f>'Raw Plate Reader Measurements'!$M$11</f>
        <v>4.7E-2</v>
      </c>
      <c r="C12" s="27">
        <f>'Raw Plate Reader Measurements'!$M$12</f>
        <v>4.5999999999999999E-2</v>
      </c>
      <c r="D12" s="27">
        <f>'Raw Plate Reader Measurements'!$M$13</f>
        <v>4.5999999999999999E-2</v>
      </c>
      <c r="E12" s="27">
        <f>'Raw Plate Reader Measurements'!$M$14</f>
        <v>4.7E-2</v>
      </c>
      <c r="F12" s="3"/>
      <c r="G12" s="3"/>
      <c r="I12" s="27">
        <f>'Raw Plate Reader Measurements'!$B$11</f>
        <v>4414</v>
      </c>
      <c r="J12" s="27">
        <f>'Raw Plate Reader Measurements'!$B$12</f>
        <v>4135</v>
      </c>
      <c r="K12" s="27">
        <f>'Raw Plate Reader Measurements'!$B$13</f>
        <v>4122</v>
      </c>
      <c r="L12" s="27">
        <f>'Raw Plate Reader Measurements'!$B$14</f>
        <v>3985</v>
      </c>
      <c r="M12" s="3"/>
      <c r="N12" s="3"/>
      <c r="P12" s="4">
        <f t="shared" ref="P12:P13" si="4">IF(ISBLANK(B12),"---", B12-$B$9)</f>
        <v>4.500000000000004E-3</v>
      </c>
      <c r="Q12" s="4">
        <f t="shared" ref="Q12:Q13" si="5">IF(ISBLANK(C12),"---", C12-$B$9)</f>
        <v>3.5000000000000031E-3</v>
      </c>
      <c r="R12" s="4">
        <f t="shared" ref="R12:R13" si="6">IF(ISBLANK(D12),"---", D12-$B$9)</f>
        <v>3.5000000000000031E-3</v>
      </c>
      <c r="S12" s="4">
        <f t="shared" ref="S12:S13" si="7">IF(ISBLANK(E12),"---", E12-$B$9)</f>
        <v>4.500000000000004E-3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-72.5</v>
      </c>
      <c r="X12" s="4">
        <f t="shared" ref="X12:X13" si="11">IF(ISBLANK(J12),"---",J12-$I$9)</f>
        <v>-351.5</v>
      </c>
      <c r="Y12" s="4">
        <f t="shared" ref="Y12:Y13" si="12">IF(ISBLANK(K12),"---",K12-$I$9)</f>
        <v>-364.5</v>
      </c>
      <c r="Z12" s="4">
        <f t="shared" ref="Z12:Z13" si="13">IF(ISBLANK(L12),"---",L12-$I$9)</f>
        <v>-501.5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-2.1807111727316477</v>
      </c>
      <c r="AE12" s="15">
        <f t="shared" ref="AE12:AE13" si="17">IF(AND(ISNUMBER(X12),ISNUMBER(Q12)),(X12*$B$3)/(Q12*$B$2),"---")</f>
        <v>-13.593457724012941</v>
      </c>
      <c r="AF12" s="15">
        <f t="shared" ref="AF12:AF13" si="18">IF(AND(ISNUMBER(Y12),ISNUMBER(R12)),(Y12*$B$3)/(R12*$B$2),"---")</f>
        <v>-14.096202959893931</v>
      </c>
      <c r="AG12" s="15">
        <f t="shared" ref="AG12:AG13" si="19">IF(AND(ISNUMBER(Z12),ISNUMBER(S12)),(Z12*$B$3)/(S12*$B$2),"---")</f>
        <v>-15.084505560343743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-11.238719354245566</v>
      </c>
      <c r="AL12" s="15">
        <f>STDEV(AD12:AI12)</f>
        <v>6.0703538915506394</v>
      </c>
      <c r="AM12" s="15" t="e">
        <f>GEOMEAN(AD12:AI12)</f>
        <v>#NUM!</v>
      </c>
      <c r="AN12" s="14" t="e">
        <f>EXP(STDEV(AP12:AU12))</f>
        <v>#NUM!</v>
      </c>
      <c r="AP12" s="15" t="e">
        <f>IF(ISNUMBER(AD12),LN(AD12),"---")</f>
        <v>#NUM!</v>
      </c>
      <c r="AQ12" s="15" t="e">
        <f t="shared" ref="AQ12:AQ13" si="22">IF(ISNUMBER(AE12),LN(AE12),"---")</f>
        <v>#NUM!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5">
      <c r="A13" t="s">
        <v>46</v>
      </c>
      <c r="B13" s="27">
        <f>'Raw Plate Reader Measurements'!$N$7</f>
        <v>4.5999999999999999E-2</v>
      </c>
      <c r="C13" s="27">
        <f>'Raw Plate Reader Measurements'!$N$8</f>
        <v>4.4999999999999998E-2</v>
      </c>
      <c r="D13" s="27">
        <f>'Raw Plate Reader Measurements'!$N$9</f>
        <v>4.4999999999999998E-2</v>
      </c>
      <c r="E13" s="27">
        <f>'Raw Plate Reader Measurements'!$N$10</f>
        <v>4.4999999999999998E-2</v>
      </c>
      <c r="F13" s="3"/>
      <c r="G13" s="3"/>
      <c r="I13" s="27">
        <f>'Raw Plate Reader Measurements'!$C$7</f>
        <v>4359</v>
      </c>
      <c r="J13" s="27">
        <f>'Raw Plate Reader Measurements'!$C$8</f>
        <v>4797</v>
      </c>
      <c r="K13" s="27">
        <f>'Raw Plate Reader Measurements'!$C$9</f>
        <v>4765</v>
      </c>
      <c r="L13" s="27">
        <f>'Raw Plate Reader Measurements'!$C$10</f>
        <v>4659</v>
      </c>
      <c r="M13" s="3"/>
      <c r="N13" s="3"/>
      <c r="P13" s="4">
        <f t="shared" si="4"/>
        <v>3.5000000000000031E-3</v>
      </c>
      <c r="Q13" s="4">
        <f t="shared" si="5"/>
        <v>2.5000000000000022E-3</v>
      </c>
      <c r="R13" s="4">
        <f t="shared" si="6"/>
        <v>2.5000000000000022E-3</v>
      </c>
      <c r="S13" s="4">
        <f t="shared" si="7"/>
        <v>2.5000000000000022E-3</v>
      </c>
      <c r="T13" s="4" t="str">
        <f t="shared" si="8"/>
        <v>---</v>
      </c>
      <c r="U13" s="4" t="str">
        <f t="shared" si="9"/>
        <v>---</v>
      </c>
      <c r="W13" s="4">
        <f t="shared" si="10"/>
        <v>-127.5</v>
      </c>
      <c r="X13" s="4">
        <f t="shared" si="11"/>
        <v>310.5</v>
      </c>
      <c r="Y13" s="4">
        <f t="shared" si="12"/>
        <v>278.5</v>
      </c>
      <c r="Z13" s="4">
        <f t="shared" si="13"/>
        <v>172.5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-4.9307705826789467</v>
      </c>
      <c r="AE13" s="15">
        <f t="shared" si="17"/>
        <v>16.811027233651281</v>
      </c>
      <c r="AF13" s="15">
        <f t="shared" si="18"/>
        <v>15.078489805384482</v>
      </c>
      <c r="AG13" s="15">
        <f t="shared" si="19"/>
        <v>9.3394595742507125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9.0745515076518828</v>
      </c>
      <c r="AL13" s="15">
        <f t="shared" ref="AL13" si="28">STDEV(AD13:AI13)</f>
        <v>9.8677852104650103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 t="e">
        <f t="shared" ref="AP13" si="31">IF(ISNUMBER(AD13),LN(AD13),"---")</f>
        <v>#NUM!</v>
      </c>
      <c r="AQ13" s="15">
        <f t="shared" si="22"/>
        <v>2.8220350540395733</v>
      </c>
      <c r="AR13" s="15">
        <f t="shared" si="23"/>
        <v>2.7132692120333783</v>
      </c>
      <c r="AS13" s="15">
        <f t="shared" si="24"/>
        <v>2.2342483891374543</v>
      </c>
      <c r="AT13" s="15" t="str">
        <f t="shared" si="25"/>
        <v>---</v>
      </c>
      <c r="AU13" s="15" t="str">
        <f t="shared" si="26"/>
        <v>---</v>
      </c>
    </row>
    <row r="14" spans="1:47" x14ac:dyDescent="0.25">
      <c r="A14" t="s">
        <v>47</v>
      </c>
      <c r="B14" s="27">
        <f>'Raw Plate Reader Measurements'!$N$11</f>
        <v>4.7E-2</v>
      </c>
      <c r="C14" s="27">
        <f>'Raw Plate Reader Measurements'!$N$12</f>
        <v>4.5999999999999999E-2</v>
      </c>
      <c r="D14" s="27">
        <f>'Raw Plate Reader Measurements'!$N$13</f>
        <v>4.5999999999999999E-2</v>
      </c>
      <c r="E14" s="27">
        <f>'Raw Plate Reader Measurements'!$N$14</f>
        <v>4.7E-2</v>
      </c>
      <c r="F14" s="3"/>
      <c r="G14" s="3"/>
      <c r="I14" s="27">
        <f>'Raw Plate Reader Measurements'!$C$11</f>
        <v>5040</v>
      </c>
      <c r="J14" s="27">
        <f>'Raw Plate Reader Measurements'!$C$12</f>
        <v>4651</v>
      </c>
      <c r="K14" s="27">
        <f>'Raw Plate Reader Measurements'!$C$13</f>
        <v>4527</v>
      </c>
      <c r="L14" s="27">
        <f>'Raw Plate Reader Measurements'!$C$14</f>
        <v>4416</v>
      </c>
      <c r="M14" s="3"/>
      <c r="N14" s="3"/>
      <c r="P14" s="4">
        <f t="shared" ref="P14:P26" si="32">IF(ISBLANK(B14),"---", B14-$B$9)</f>
        <v>4.500000000000004E-3</v>
      </c>
      <c r="Q14" s="4">
        <f t="shared" ref="Q14:Q26" si="33">IF(ISBLANK(C14),"---", C14-$B$9)</f>
        <v>3.5000000000000031E-3</v>
      </c>
      <c r="R14" s="4">
        <f t="shared" ref="R14:R26" si="34">IF(ISBLANK(D14),"---", D14-$B$9)</f>
        <v>3.5000000000000031E-3</v>
      </c>
      <c r="S14" s="4">
        <f t="shared" ref="S14:S26" si="35">IF(ISBLANK(E14),"---", E14-$B$9)</f>
        <v>4.500000000000004E-3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553.5</v>
      </c>
      <c r="X14" s="4">
        <f t="shared" si="1"/>
        <v>164.5</v>
      </c>
      <c r="Y14" s="4">
        <f t="shared" si="1"/>
        <v>40.5</v>
      </c>
      <c r="Z14" s="4">
        <f t="shared" si="1"/>
        <v>-70.5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16.64860184975127</v>
      </c>
      <c r="AE14" s="15">
        <f t="shared" ref="AE14:AE26" si="39">IF(AND(ISNUMBER(X14),ISNUMBER(Q14)),(X14*$B$3)/(Q14*$B$2),"---")</f>
        <v>6.3616608694171513</v>
      </c>
      <c r="AF14" s="15">
        <f t="shared" ref="AF14:AF26" si="40">IF(AND(ISNUMBER(Y14),ISNUMBER(R14)),(Y14*$B$3)/(R14*$B$2),"---")</f>
        <v>1.5662447733215481</v>
      </c>
      <c r="AG14" s="15">
        <f t="shared" ref="AG14:AG26" si="41">IF(AND(ISNUMBER(Z14),ISNUMBER(S14)),(Z14*$B$3)/(S14*$B$2),"---")</f>
        <v>-2.1205536231390507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5.6139884673377285</v>
      </c>
      <c r="AL14" s="15">
        <f t="shared" ref="AL14:AL26" si="45">STDEV(AD14:AI14)</f>
        <v>8.1348853071606761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>
        <f t="shared" ref="AP14:AP26" si="48">IF(ISNUMBER(AD14),LN(AD14),"---")</f>
        <v>2.8123262399126125</v>
      </c>
      <c r="AQ14" s="15">
        <f t="shared" ref="AQ14:AQ26" si="49">IF(ISNUMBER(AE14),LN(AE14),"---")</f>
        <v>1.8502894862502535</v>
      </c>
      <c r="AR14" s="15">
        <f t="shared" ref="AR14:AR26" si="50">IF(ISNUMBER(AF14),LN(AF14),"---")</f>
        <v>0.44868089015732038</v>
      </c>
      <c r="AS14" s="15" t="e">
        <f t="shared" ref="AS14:AS26" si="51">IF(ISNUMBER(AG14),LN(AG14),"---")</f>
        <v>#NUM!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5">
      <c r="A15" t="s">
        <v>50</v>
      </c>
      <c r="B15" s="27">
        <f>'Raw Plate Reader Measurements'!$O$7</f>
        <v>4.8000000000000001E-2</v>
      </c>
      <c r="C15" s="27">
        <f>'Raw Plate Reader Measurements'!$O$8</f>
        <v>4.8000000000000001E-2</v>
      </c>
      <c r="D15" s="27">
        <f>'Raw Plate Reader Measurements'!$O$9</f>
        <v>4.8000000000000001E-2</v>
      </c>
      <c r="E15" s="27">
        <f>'Raw Plate Reader Measurements'!$O$10</f>
        <v>4.9000000000000002E-2</v>
      </c>
      <c r="F15" s="3"/>
      <c r="G15" s="3"/>
      <c r="I15" s="27">
        <f>'Raw Plate Reader Measurements'!$D$7</f>
        <v>12409</v>
      </c>
      <c r="J15" s="27">
        <f>'Raw Plate Reader Measurements'!$D$8</f>
        <v>12058</v>
      </c>
      <c r="K15" s="27">
        <f>'Raw Plate Reader Measurements'!$D$9</f>
        <v>11968</v>
      </c>
      <c r="L15" s="27">
        <f>'Raw Plate Reader Measurements'!$D$10</f>
        <v>11960</v>
      </c>
      <c r="M15" s="3"/>
      <c r="N15" s="3"/>
      <c r="P15" s="4">
        <f t="shared" ref="P15" si="54">IF(ISBLANK(B15),"---", B15-$B$9)</f>
        <v>5.5000000000000049E-3</v>
      </c>
      <c r="Q15" s="4">
        <f t="shared" ref="Q15" si="55">IF(ISBLANK(C15),"---", C15-$B$9)</f>
        <v>5.5000000000000049E-3</v>
      </c>
      <c r="R15" s="4">
        <f t="shared" ref="R15" si="56">IF(ISBLANK(D15),"---", D15-$B$9)</f>
        <v>5.5000000000000049E-3</v>
      </c>
      <c r="S15" s="4">
        <f t="shared" ref="S15" si="57">IF(ISBLANK(E15),"---", E15-$B$9)</f>
        <v>6.5000000000000058E-3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7922.5</v>
      </c>
      <c r="X15" s="4">
        <f t="shared" ref="X15" si="61">IF(ISBLANK(J15),"---",J15-$I$9)</f>
        <v>7571.5</v>
      </c>
      <c r="Y15" s="4">
        <f t="shared" ref="Y15" si="62">IF(ISBLANK(K15),"---",K15-$I$9)</f>
        <v>7481.5</v>
      </c>
      <c r="Z15" s="4">
        <f t="shared" ref="Z15" si="63">IF(ISBLANK(L15),"---",L15-$I$9)</f>
        <v>7473.5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194.97198544664366</v>
      </c>
      <c r="AE15" s="15">
        <f t="shared" ref="AE15" si="67">IF(AND(ISNUMBER(X15),ISNUMBER(Q15)),(X15*$B$3)/(Q15*$B$2),"---")</f>
        <v>186.33390821196119</v>
      </c>
      <c r="AF15" s="15">
        <f t="shared" ref="AF15" si="68">IF(AND(ISNUMBER(Y15),ISNUMBER(R15)),(Y15*$B$3)/(R15*$B$2),"---")</f>
        <v>184.11901661332465</v>
      </c>
      <c r="AG15" s="15">
        <f t="shared" ref="AG15" si="69">IF(AND(ISNUMBER(Z15),ISNUMBER(S15)),(Z15*$B$3)/(S15*$B$2),"---")</f>
        <v>155.62642392009522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180.2628335480062</v>
      </c>
      <c r="AL15" s="15">
        <f t="shared" ref="AL15" si="73">STDEV(AD15:AI15)</f>
        <v>17.078640893818019</v>
      </c>
      <c r="AM15" s="15">
        <f t="shared" ref="AM15" si="74">GEOMEAN(AD15:AI15)</f>
        <v>179.62282523752955</v>
      </c>
      <c r="AN15" s="14">
        <f t="shared" ref="AN15" si="75">EXP(STDEV(AP15:AU15))</f>
        <v>1.1037703631643343</v>
      </c>
      <c r="AP15" s="15">
        <f t="shared" ref="AP15" si="76">IF(ISNUMBER(AD15),LN(AD15),"---")</f>
        <v>5.2728558838668453</v>
      </c>
      <c r="AQ15" s="15">
        <f t="shared" ref="AQ15" si="77">IF(ISNUMBER(AE15),LN(AE15),"---")</f>
        <v>5.2275402696984798</v>
      </c>
      <c r="AR15" s="15">
        <f t="shared" ref="AR15" si="78">IF(ISNUMBER(AF15),LN(AF15),"---")</f>
        <v>5.2155823779252435</v>
      </c>
      <c r="AS15" s="15">
        <f t="shared" ref="AS15" si="79">IF(ISNUMBER(AG15),LN(AG15),"---")</f>
        <v>5.0474584168644725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5">
      <c r="A16" t="s">
        <v>48</v>
      </c>
      <c r="B16" s="27">
        <f>'Raw Plate Reader Measurements'!$O$11</f>
        <v>4.5999999999999999E-2</v>
      </c>
      <c r="C16" s="27">
        <f>'Raw Plate Reader Measurements'!$O$12</f>
        <v>4.5999999999999999E-2</v>
      </c>
      <c r="D16" s="27">
        <f>'Raw Plate Reader Measurements'!$O$13</f>
        <v>4.5999999999999999E-2</v>
      </c>
      <c r="E16" s="27">
        <f>'Raw Plate Reader Measurements'!$O$14</f>
        <v>4.7E-2</v>
      </c>
      <c r="F16" s="3"/>
      <c r="G16" s="3"/>
      <c r="I16" s="27">
        <f>'Raw Plate Reader Measurements'!$D$11</f>
        <v>9979</v>
      </c>
      <c r="J16" s="27">
        <f>'Raw Plate Reader Measurements'!$D$12</f>
        <v>9818</v>
      </c>
      <c r="K16" s="27">
        <f>'Raw Plate Reader Measurements'!$D$13</f>
        <v>9711</v>
      </c>
      <c r="L16" s="27">
        <f>'Raw Plate Reader Measurements'!$D$14</f>
        <v>10327</v>
      </c>
      <c r="M16" s="3"/>
      <c r="N16" s="3"/>
      <c r="P16" s="4">
        <f t="shared" si="32"/>
        <v>3.5000000000000031E-3</v>
      </c>
      <c r="Q16" s="4">
        <f t="shared" si="33"/>
        <v>3.5000000000000031E-3</v>
      </c>
      <c r="R16" s="4">
        <f t="shared" si="34"/>
        <v>3.5000000000000031E-3</v>
      </c>
      <c r="S16" s="4">
        <f t="shared" si="35"/>
        <v>4.500000000000004E-3</v>
      </c>
      <c r="T16" s="4" t="str">
        <f t="shared" si="36"/>
        <v>---</v>
      </c>
      <c r="U16" s="4" t="str">
        <f t="shared" si="37"/>
        <v>---</v>
      </c>
      <c r="W16" s="4">
        <f t="shared" si="1"/>
        <v>5492.5</v>
      </c>
      <c r="X16" s="4">
        <f t="shared" si="1"/>
        <v>5331.5</v>
      </c>
      <c r="Y16" s="4">
        <f t="shared" si="1"/>
        <v>5224.5</v>
      </c>
      <c r="Z16" s="4">
        <f t="shared" si="1"/>
        <v>5840.5</v>
      </c>
      <c r="AA16" s="4" t="str">
        <f t="shared" si="1"/>
        <v>---</v>
      </c>
      <c r="AB16" s="4" t="str">
        <f t="shared" si="1"/>
        <v>---</v>
      </c>
      <c r="AD16" s="15">
        <f t="shared" si="38"/>
        <v>212.40986215971859</v>
      </c>
      <c r="AE16" s="15">
        <f t="shared" si="39"/>
        <v>206.18355577688476</v>
      </c>
      <c r="AF16" s="15">
        <f t="shared" si="40"/>
        <v>202.04557575847969</v>
      </c>
      <c r="AG16" s="15">
        <f t="shared" si="41"/>
        <v>175.67508419778193</v>
      </c>
      <c r="AH16" s="15" t="str">
        <f t="shared" si="42"/>
        <v>---</v>
      </c>
      <c r="AI16" s="15" t="str">
        <f t="shared" si="43"/>
        <v>---</v>
      </c>
      <c r="AK16" s="15">
        <f t="shared" si="44"/>
        <v>199.07851947321626</v>
      </c>
      <c r="AL16" s="15">
        <f t="shared" si="45"/>
        <v>16.173336538809501</v>
      </c>
      <c r="AM16" s="15">
        <f t="shared" si="46"/>
        <v>198.56241871678822</v>
      </c>
      <c r="AN16" s="14">
        <f t="shared" si="47"/>
        <v>1.0878355300862699</v>
      </c>
      <c r="AP16" s="15">
        <f t="shared" si="48"/>
        <v>5.3585177203035919</v>
      </c>
      <c r="AQ16" s="15">
        <f t="shared" si="49"/>
        <v>5.3287668195030609</v>
      </c>
      <c r="AR16" s="15">
        <f t="shared" si="50"/>
        <v>5.3084932945189927</v>
      </c>
      <c r="AS16" s="15">
        <f t="shared" si="51"/>
        <v>5.168636176359672</v>
      </c>
      <c r="AT16" s="15" t="str">
        <f t="shared" si="52"/>
        <v>---</v>
      </c>
      <c r="AU16" s="15" t="str">
        <f t="shared" si="53"/>
        <v>---</v>
      </c>
    </row>
    <row r="17" spans="1:47" x14ac:dyDescent="0.25">
      <c r="A17" t="s">
        <v>49</v>
      </c>
      <c r="B17" s="27">
        <f>'Raw Plate Reader Measurements'!$P$7</f>
        <v>4.7E-2</v>
      </c>
      <c r="C17" s="27">
        <f>'Raw Plate Reader Measurements'!$P$8</f>
        <v>4.5999999999999999E-2</v>
      </c>
      <c r="D17" s="27">
        <f>'Raw Plate Reader Measurements'!$P$9</f>
        <v>4.5999999999999999E-2</v>
      </c>
      <c r="E17" s="27">
        <f>'Raw Plate Reader Measurements'!$P$10</f>
        <v>4.5999999999999999E-2</v>
      </c>
      <c r="F17" s="3"/>
      <c r="G17" s="3"/>
      <c r="I17" s="27">
        <f>'Raw Plate Reader Measurements'!$E$7</f>
        <v>6232</v>
      </c>
      <c r="J17" s="27">
        <f>'Raw Plate Reader Measurements'!$E$8</f>
        <v>5910</v>
      </c>
      <c r="K17" s="27">
        <f>'Raw Plate Reader Measurements'!$E$9</f>
        <v>5873</v>
      </c>
      <c r="L17" s="27">
        <f>'Raw Plate Reader Measurements'!$E$10</f>
        <v>6008</v>
      </c>
      <c r="M17" s="3"/>
      <c r="N17" s="3"/>
      <c r="P17" s="4">
        <f t="shared" ref="P17" si="82">IF(ISBLANK(B17),"---", B17-$B$9)</f>
        <v>4.500000000000004E-3</v>
      </c>
      <c r="Q17" s="4">
        <f t="shared" ref="Q17" si="83">IF(ISBLANK(C17),"---", C17-$B$9)</f>
        <v>3.5000000000000031E-3</v>
      </c>
      <c r="R17" s="4">
        <f t="shared" ref="R17" si="84">IF(ISBLANK(D17),"---", D17-$B$9)</f>
        <v>3.5000000000000031E-3</v>
      </c>
      <c r="S17" s="4">
        <f t="shared" ref="S17" si="85">IF(ISBLANK(E17),"---", E17-$B$9)</f>
        <v>3.5000000000000031E-3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1745.5</v>
      </c>
      <c r="X17" s="4">
        <f t="shared" ref="X17" si="89">IF(ISBLANK(J17),"---",J17-$I$9)</f>
        <v>1423.5</v>
      </c>
      <c r="Y17" s="4">
        <f t="shared" ref="Y17" si="90">IF(ISBLANK(K17),"---",K17-$I$9)</f>
        <v>1386.5</v>
      </c>
      <c r="Z17" s="4">
        <f t="shared" ref="Z17" si="91">IF(ISBLANK(L17),"---",L17-$I$9)</f>
        <v>1521.5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52.502501406939196</v>
      </c>
      <c r="AE17" s="15">
        <f t="shared" ref="AE17" si="95">IF(AND(ISNUMBER(X17),ISNUMBER(Q17)),(X17*$B$3)/(Q17*$B$2),"---")</f>
        <v>55.050603328968485</v>
      </c>
      <c r="AF17" s="15">
        <f t="shared" ref="AF17" si="96">IF(AND(ISNUMBER(Y17),ISNUMBER(R17)),(Y17*$B$3)/(R17*$B$2),"---")</f>
        <v>53.619713042230273</v>
      </c>
      <c r="AG17" s="15">
        <f t="shared" ref="AG17" si="97">IF(AND(ISNUMBER(Z17),ISNUMBER(S17)),(Z17*$B$3)/(S17*$B$2),"---")</f>
        <v>58.840528953302105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55.003336682860017</v>
      </c>
      <c r="AL17" s="15">
        <f t="shared" ref="AL17" si="101">STDEV(AD17:AI17)</f>
        <v>2.7625392976012919</v>
      </c>
      <c r="AM17" s="15">
        <f t="shared" ref="AM17" si="102">GEOMEAN(AD17:AI17)</f>
        <v>54.95228844254278</v>
      </c>
      <c r="AN17" s="14">
        <f t="shared" ref="AN17" si="103">EXP(STDEV(AP17:AU17))</f>
        <v>1.0507763537777812</v>
      </c>
      <c r="AP17" s="15">
        <f t="shared" ref="AP17" si="104">IF(ISNUMBER(AD17),LN(AD17),"---")</f>
        <v>3.9608608143090116</v>
      </c>
      <c r="AQ17" s="15">
        <f t="shared" ref="AQ17" si="105">IF(ISNUMBER(AE17),LN(AE17),"---")</f>
        <v>4.0082528227629188</v>
      </c>
      <c r="AR17" s="15">
        <f t="shared" ref="AR17" si="106">IF(ISNUMBER(AF17),LN(AF17),"---")</f>
        <v>3.9819167811006593</v>
      </c>
      <c r="AS17" s="15">
        <f t="shared" ref="AS17" si="107">IF(ISNUMBER(AG17),LN(AG17),"---")</f>
        <v>4.0748308853818527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5">
      <c r="A18" t="s">
        <v>51</v>
      </c>
      <c r="B18" s="27">
        <f>'Raw Plate Reader Measurements'!$P$11</f>
        <v>4.7E-2</v>
      </c>
      <c r="C18" s="27">
        <f>'Raw Plate Reader Measurements'!$P$12</f>
        <v>4.5999999999999999E-2</v>
      </c>
      <c r="D18" s="27">
        <f>'Raw Plate Reader Measurements'!$P$13</f>
        <v>4.7E-2</v>
      </c>
      <c r="E18" s="27">
        <f>'Raw Plate Reader Measurements'!$P$14</f>
        <v>4.5999999999999999E-2</v>
      </c>
      <c r="F18" s="3"/>
      <c r="G18" s="3"/>
      <c r="I18" s="27">
        <f>'Raw Plate Reader Measurements'!$E$11</f>
        <v>5647</v>
      </c>
      <c r="J18" s="27">
        <f>'Raw Plate Reader Measurements'!$E$12</f>
        <v>5417</v>
      </c>
      <c r="K18" s="27">
        <f>'Raw Plate Reader Measurements'!$E$13</f>
        <v>5745</v>
      </c>
      <c r="L18" s="27">
        <f>'Raw Plate Reader Measurements'!$E$14</f>
        <v>5502</v>
      </c>
      <c r="M18" s="3"/>
      <c r="N18" s="3"/>
      <c r="P18" s="4">
        <f t="shared" si="32"/>
        <v>4.500000000000004E-3</v>
      </c>
      <c r="Q18" s="4">
        <f t="shared" si="33"/>
        <v>3.5000000000000031E-3</v>
      </c>
      <c r="R18" s="4">
        <f t="shared" si="34"/>
        <v>4.500000000000004E-3</v>
      </c>
      <c r="S18" s="4">
        <f t="shared" si="35"/>
        <v>3.5000000000000031E-3</v>
      </c>
      <c r="T18" s="4" t="str">
        <f t="shared" si="36"/>
        <v>---</v>
      </c>
      <c r="U18" s="4" t="str">
        <f t="shared" si="37"/>
        <v>---</v>
      </c>
      <c r="W18" s="4">
        <f t="shared" si="1"/>
        <v>1160.5</v>
      </c>
      <c r="X18" s="4">
        <f t="shared" si="1"/>
        <v>930.5</v>
      </c>
      <c r="Y18" s="4">
        <f t="shared" si="1"/>
        <v>1258.5</v>
      </c>
      <c r="Z18" s="4">
        <f t="shared" si="1"/>
        <v>1015.5</v>
      </c>
      <c r="AA18" s="4" t="str">
        <f t="shared" si="1"/>
        <v>---</v>
      </c>
      <c r="AB18" s="4" t="str">
        <f t="shared" si="1"/>
        <v>---</v>
      </c>
      <c r="AD18" s="15">
        <f t="shared" si="38"/>
        <v>34.906418151104511</v>
      </c>
      <c r="AE18" s="15">
        <f t="shared" si="39"/>
        <v>35.984957075943221</v>
      </c>
      <c r="AF18" s="15">
        <f t="shared" si="40"/>
        <v>37.854138081141777</v>
      </c>
      <c r="AG18" s="15">
        <f t="shared" si="41"/>
        <v>39.272137464395847</v>
      </c>
      <c r="AH18" s="15" t="str">
        <f t="shared" si="42"/>
        <v>---</v>
      </c>
      <c r="AI18" s="15" t="str">
        <f t="shared" si="43"/>
        <v>---</v>
      </c>
      <c r="AK18" s="15">
        <f t="shared" si="44"/>
        <v>37.004412693146342</v>
      </c>
      <c r="AL18" s="15">
        <f t="shared" si="45"/>
        <v>1.9412607352806337</v>
      </c>
      <c r="AM18" s="15">
        <f t="shared" si="46"/>
        <v>36.96630515529516</v>
      </c>
      <c r="AN18" s="14">
        <f t="shared" si="47"/>
        <v>1.0537925738047422</v>
      </c>
      <c r="AP18" s="15">
        <f t="shared" si="48"/>
        <v>3.5526707134784123</v>
      </c>
      <c r="AQ18" s="15">
        <f t="shared" si="49"/>
        <v>3.5831009921271324</v>
      </c>
      <c r="AR18" s="15">
        <f t="shared" si="50"/>
        <v>3.6337403023392914</v>
      </c>
      <c r="AS18" s="15">
        <f t="shared" si="51"/>
        <v>3.6705152970652661</v>
      </c>
      <c r="AT18" s="15" t="str">
        <f t="shared" si="52"/>
        <v>---</v>
      </c>
      <c r="AU18" s="15" t="str">
        <f t="shared" si="53"/>
        <v>---</v>
      </c>
    </row>
    <row r="19" spans="1:47" x14ac:dyDescent="0.25">
      <c r="A19" t="s">
        <v>52</v>
      </c>
      <c r="B19" s="27">
        <f>'Raw Plate Reader Measurements'!$Q$7</f>
        <v>4.7E-2</v>
      </c>
      <c r="C19" s="27">
        <f>'Raw Plate Reader Measurements'!$Q$8</f>
        <v>4.5999999999999999E-2</v>
      </c>
      <c r="D19" s="27">
        <f>'Raw Plate Reader Measurements'!$Q$9</f>
        <v>4.5999999999999999E-2</v>
      </c>
      <c r="E19" s="27">
        <f>'Raw Plate Reader Measurements'!$Q$10</f>
        <v>4.4999999999999998E-2</v>
      </c>
      <c r="F19" s="3"/>
      <c r="G19" s="3"/>
      <c r="I19" s="27">
        <f>'Raw Plate Reader Measurements'!$F$7</f>
        <v>4476</v>
      </c>
      <c r="J19" s="27">
        <f>'Raw Plate Reader Measurements'!$F$8</f>
        <v>4305</v>
      </c>
      <c r="K19" s="27">
        <f>'Raw Plate Reader Measurements'!$F$9</f>
        <v>4165</v>
      </c>
      <c r="L19" s="27">
        <f>'Raw Plate Reader Measurements'!$F$10</f>
        <v>4136</v>
      </c>
      <c r="M19" s="3"/>
      <c r="N19" s="3"/>
      <c r="P19" s="4">
        <f t="shared" ref="P19" si="110">IF(ISBLANK(B19),"---", B19-$B$9)</f>
        <v>4.500000000000004E-3</v>
      </c>
      <c r="Q19" s="4">
        <f t="shared" ref="Q19" si="111">IF(ISBLANK(C19),"---", C19-$B$9)</f>
        <v>3.5000000000000031E-3</v>
      </c>
      <c r="R19" s="4">
        <f t="shared" ref="R19" si="112">IF(ISBLANK(D19),"---", D19-$B$9)</f>
        <v>3.5000000000000031E-3</v>
      </c>
      <c r="S19" s="4">
        <f t="shared" ref="S19" si="113">IF(ISBLANK(E19),"---", E19-$B$9)</f>
        <v>2.5000000000000022E-3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-10.5</v>
      </c>
      <c r="X19" s="4">
        <f t="shared" ref="X19" si="117">IF(ISBLANK(J19),"---",J19-$I$9)</f>
        <v>-181.5</v>
      </c>
      <c r="Y19" s="4">
        <f t="shared" ref="Y19" si="118">IF(ISBLANK(K19),"---",K19-$I$9)</f>
        <v>-321.5</v>
      </c>
      <c r="Z19" s="4">
        <f t="shared" ref="Z19" si="119">IF(ISBLANK(L19),"---",L19-$I$9)</f>
        <v>-350.5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-0.31582713536113521</v>
      </c>
      <c r="AE19" s="15">
        <f t="shared" ref="AE19" si="123">IF(AND(ISNUMBER(X19),ISNUMBER(Q19)),(X19*$B$3)/(Q19*$B$2),"---")</f>
        <v>-7.0190969471076778</v>
      </c>
      <c r="AF19" s="15">
        <f t="shared" ref="AF19" si="124">IF(AND(ISNUMBER(Y19),ISNUMBER(R19)),(Y19*$B$3)/(R19*$B$2),"---")</f>
        <v>-12.433276410441424</v>
      </c>
      <c r="AG19" s="15">
        <f t="shared" ref="AG19" si="125">IF(AND(ISNUMBER(Z19),ISNUMBER(S19)),(Z19*$B$3)/(S19*$B$2),"---")</f>
        <v>-18.976699018984778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-9.6862248779737534</v>
      </c>
      <c r="AL19" s="15">
        <f t="shared" ref="AL19" si="129">STDEV(AD19:AI19)</f>
        <v>7.9325726625770256</v>
      </c>
      <c r="AM19" s="15" t="e">
        <f>GEOMEAN(AD19:AI19)</f>
        <v>#NUM!</v>
      </c>
      <c r="AN19" s="14" t="e">
        <f t="shared" ref="AN19" si="130">EXP(STDEV(AP19:AU19))</f>
        <v>#NUM!</v>
      </c>
      <c r="AP19" s="15" t="e">
        <f t="shared" ref="AP19" si="131">IF(ISNUMBER(AD19),LN(AD19),"---")</f>
        <v>#NUM!</v>
      </c>
      <c r="AQ19" s="15" t="e">
        <f t="shared" ref="AQ19" si="132">IF(ISNUMBER(AE19),LN(AE19),"---")</f>
        <v>#NUM!</v>
      </c>
      <c r="AR19" s="15" t="e">
        <f t="shared" ref="AR19" si="133">IF(ISNUMBER(AF19),LN(AF19),"---")</f>
        <v>#NUM!</v>
      </c>
      <c r="AS19" s="15" t="e">
        <f t="shared" ref="AS19" si="134">IF(ISNUMBER(AG19),LN(AG19),"---")</f>
        <v>#NUM!</v>
      </c>
      <c r="AT19" s="15" t="str">
        <f t="shared" ref="AT19" si="135">IF(ISNUMBER(AH19),LN(AH19),"---")</f>
        <v>---</v>
      </c>
      <c r="AU19" s="15" t="str">
        <f t="shared" ref="AU19" si="136">IF(ISNUMBER(AI19),LN(AI19),"---")</f>
        <v>---</v>
      </c>
    </row>
    <row r="20" spans="1:47" x14ac:dyDescent="0.25">
      <c r="A20" t="s">
        <v>53</v>
      </c>
      <c r="B20" s="27">
        <f>'Raw Plate Reader Measurements'!$Q$11</f>
        <v>4.5999999999999999E-2</v>
      </c>
      <c r="C20" s="27">
        <f>'Raw Plate Reader Measurements'!$Q$12</f>
        <v>4.4999999999999998E-2</v>
      </c>
      <c r="D20" s="27">
        <f>'Raw Plate Reader Measurements'!$Q$13</f>
        <v>4.5999999999999999E-2</v>
      </c>
      <c r="E20" s="27">
        <f>'Raw Plate Reader Measurements'!$Q$14</f>
        <v>4.4999999999999998E-2</v>
      </c>
      <c r="F20" s="3"/>
      <c r="G20" s="3"/>
      <c r="I20" s="27">
        <f>'Raw Plate Reader Measurements'!$F$11</f>
        <v>4368</v>
      </c>
      <c r="J20" s="27">
        <f>'Raw Plate Reader Measurements'!$F$12</f>
        <v>4165</v>
      </c>
      <c r="K20" s="27">
        <f>'Raw Plate Reader Measurements'!$F$13</f>
        <v>4352</v>
      </c>
      <c r="L20" s="27">
        <f>'Raw Plate Reader Measurements'!$F$14</f>
        <v>4001</v>
      </c>
      <c r="M20" s="3"/>
      <c r="N20" s="3"/>
      <c r="P20" s="4">
        <f t="shared" si="32"/>
        <v>3.5000000000000031E-3</v>
      </c>
      <c r="Q20" s="4">
        <f t="shared" si="33"/>
        <v>2.5000000000000022E-3</v>
      </c>
      <c r="R20" s="4">
        <f t="shared" si="34"/>
        <v>3.5000000000000031E-3</v>
      </c>
      <c r="S20" s="4">
        <f t="shared" si="35"/>
        <v>2.5000000000000022E-3</v>
      </c>
      <c r="T20" s="4" t="str">
        <f t="shared" si="36"/>
        <v>---</v>
      </c>
      <c r="U20" s="4" t="str">
        <f t="shared" si="37"/>
        <v>---</v>
      </c>
      <c r="W20" s="4">
        <f t="shared" si="1"/>
        <v>-118.5</v>
      </c>
      <c r="X20" s="4">
        <f t="shared" si="1"/>
        <v>-321.5</v>
      </c>
      <c r="Y20" s="4">
        <f t="shared" si="1"/>
        <v>-134.5</v>
      </c>
      <c r="Z20" s="4">
        <f t="shared" si="1"/>
        <v>-485.5</v>
      </c>
      <c r="AA20" s="4" t="str">
        <f t="shared" si="1"/>
        <v>---</v>
      </c>
      <c r="AB20" s="4" t="str">
        <f t="shared" si="1"/>
        <v>---</v>
      </c>
      <c r="AD20" s="15">
        <f t="shared" si="38"/>
        <v>-4.5827161886074919</v>
      </c>
      <c r="AE20" s="15">
        <f t="shared" si="39"/>
        <v>-17.406586974617994</v>
      </c>
      <c r="AF20" s="15">
        <f t="shared" si="40"/>
        <v>-5.2014795558456344</v>
      </c>
      <c r="AG20" s="15">
        <f t="shared" si="41"/>
        <v>-26.285841294485337</v>
      </c>
      <c r="AH20" s="15" t="str">
        <f t="shared" si="42"/>
        <v>---</v>
      </c>
      <c r="AI20" s="15" t="str">
        <f t="shared" si="43"/>
        <v>---</v>
      </c>
      <c r="AK20" s="15">
        <f t="shared" si="44"/>
        <v>-13.369156003389115</v>
      </c>
      <c r="AL20" s="15">
        <f t="shared" si="45"/>
        <v>10.441169649153231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 t="e">
        <f t="shared" si="50"/>
        <v>#NUM!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47" x14ac:dyDescent="0.25">
      <c r="A21" t="s">
        <v>54</v>
      </c>
      <c r="B21" s="27">
        <f>'Raw Plate Reader Measurements'!$R$7</f>
        <v>4.7E-2</v>
      </c>
      <c r="C21" s="27">
        <f>'Raw Plate Reader Measurements'!$R$8</f>
        <v>4.7E-2</v>
      </c>
      <c r="D21" s="27">
        <f>'Raw Plate Reader Measurements'!$R$9</f>
        <v>4.5999999999999999E-2</v>
      </c>
      <c r="E21" s="27">
        <f>'Raw Plate Reader Measurements'!$R$10</f>
        <v>4.5999999999999999E-2</v>
      </c>
      <c r="F21" s="3"/>
      <c r="G21" s="3"/>
      <c r="I21" s="27">
        <f>'Raw Plate Reader Measurements'!$G$7</f>
        <v>5495</v>
      </c>
      <c r="J21" s="27">
        <f>'Raw Plate Reader Measurements'!$G$8</f>
        <v>5153</v>
      </c>
      <c r="K21" s="27">
        <f>'Raw Plate Reader Measurements'!$G$9</f>
        <v>5302</v>
      </c>
      <c r="L21" s="27">
        <f>'Raw Plate Reader Measurements'!$G$10</f>
        <v>5110</v>
      </c>
      <c r="M21" s="3"/>
      <c r="N21" s="3"/>
      <c r="P21" s="4">
        <f t="shared" ref="P21" si="137">IF(ISBLANK(B21),"---", B21-$B$9)</f>
        <v>4.500000000000004E-3</v>
      </c>
      <c r="Q21" s="4">
        <f t="shared" ref="Q21" si="138">IF(ISBLANK(C21),"---", C21-$B$9)</f>
        <v>4.500000000000004E-3</v>
      </c>
      <c r="R21" s="4">
        <f t="shared" ref="R21" si="139">IF(ISBLANK(D21),"---", D21-$B$9)</f>
        <v>3.5000000000000031E-3</v>
      </c>
      <c r="S21" s="4">
        <f t="shared" ref="S21" si="140">IF(ISBLANK(E21),"---", E21-$B$9)</f>
        <v>3.5000000000000031E-3</v>
      </c>
      <c r="T21" s="4" t="str">
        <f t="shared" ref="T21" si="141">IF(ISBLANK(F21),"---", F21-$B$9)</f>
        <v>---</v>
      </c>
      <c r="U21" s="4" t="str">
        <f t="shared" ref="U21" si="142">IF(ISBLANK(G21),"---", G21-$B$9)</f>
        <v>---</v>
      </c>
      <c r="W21" s="4">
        <f t="shared" ref="W21" si="143">IF(ISBLANK(I21),"---",I21-$I$9)</f>
        <v>1008.5</v>
      </c>
      <c r="X21" s="4">
        <f t="shared" ref="X21" si="144">IF(ISBLANK(J21),"---",J21-$I$9)</f>
        <v>666.5</v>
      </c>
      <c r="Y21" s="4">
        <f t="shared" ref="Y21" si="145">IF(ISBLANK(K21),"---",K21-$I$9)</f>
        <v>815.5</v>
      </c>
      <c r="Z21" s="4">
        <f t="shared" ref="Z21" si="146">IF(ISBLANK(L21),"---",L21-$I$9)</f>
        <v>623.5</v>
      </c>
      <c r="AA21" s="4" t="str">
        <f t="shared" ref="AA21" si="147">IF(ISBLANK(M21),"---",M21-$I$9)</f>
        <v>---</v>
      </c>
      <c r="AB21" s="4" t="str">
        <f t="shared" ref="AB21" si="148">IF(ISBLANK(N21),"---",N21-$I$9)</f>
        <v>---</v>
      </c>
      <c r="AD21" s="15">
        <f t="shared" ref="AD21" si="149">IF(AND(ISNUMBER(W21),ISNUMBER(P21)),(W21*$B$3)/(P21*$B$2),"---")</f>
        <v>30.334444382067129</v>
      </c>
      <c r="AE21" s="15">
        <f t="shared" ref="AE21" si="150">IF(AND(ISNUMBER(X21),ISNUMBER(Q21)),(X21*$B$3)/(Q21*$B$2),"---")</f>
        <v>20.04750340173301</v>
      </c>
      <c r="AF21" s="15">
        <f t="shared" ref="AF21" si="151">IF(AND(ISNUMBER(Y21),ISNUMBER(R21)),(Y21*$B$3)/(R21*$B$2),"---")</f>
        <v>31.537595373919071</v>
      </c>
      <c r="AG21" s="15">
        <f t="shared" ref="AG21" si="152">IF(AND(ISNUMBER(Z21),ISNUMBER(S21)),(Z21*$B$3)/(S21*$B$2),"---")</f>
        <v>24.112434967061361</v>
      </c>
      <c r="AH21" s="15" t="str">
        <f t="shared" ref="AH21" si="153">IF(AND(ISNUMBER(AA21),ISNUMBER(T21)),(AA21*$B$3)/(T21*$B$2),"---")</f>
        <v>---</v>
      </c>
      <c r="AI21" s="15" t="str">
        <f t="shared" ref="AI21" si="154">IF(AND(ISNUMBER(AB21),ISNUMBER(U21)),(AB21*$B$3)/(U21*$B$2),"---")</f>
        <v>---</v>
      </c>
      <c r="AK21" s="15">
        <f t="shared" ref="AK21" si="155">AVERAGE(AD21:AI21)</f>
        <v>26.507994531195145</v>
      </c>
      <c r="AL21" s="15">
        <f t="shared" ref="AL21" si="156">STDEV(AD21:AI21)</f>
        <v>5.3980013078156466</v>
      </c>
      <c r="AM21" s="15">
        <f t="shared" ref="AM21" si="157">GEOMEAN(AD21:AI21)</f>
        <v>26.07753258085592</v>
      </c>
      <c r="AN21" s="14">
        <f t="shared" ref="AN21" si="158">EXP(STDEV(AP21:AU21))</f>
        <v>1.2356264608529579</v>
      </c>
      <c r="AP21" s="15">
        <f t="shared" ref="AP21" si="159">IF(ISNUMBER(AD21),LN(AD21),"---")</f>
        <v>3.4122838451581874</v>
      </c>
      <c r="AQ21" s="15">
        <f t="shared" ref="AQ21" si="160">IF(ISNUMBER(AE21),LN(AE21),"---")</f>
        <v>2.9981046273826841</v>
      </c>
      <c r="AR21" s="15">
        <f t="shared" ref="AR21" si="161">IF(ISNUMBER(AF21),LN(AF21),"---")</f>
        <v>3.4511803381058952</v>
      </c>
      <c r="AS21" s="15">
        <f t="shared" ref="AS21" si="162">IF(ISNUMBER(AG21),LN(AG21),"---")</f>
        <v>3.1827276811649181</v>
      </c>
      <c r="AT21" s="15" t="str">
        <f t="shared" ref="AT21" si="163">IF(ISNUMBER(AH21),LN(AH21),"---")</f>
        <v>---</v>
      </c>
      <c r="AU21" s="15" t="str">
        <f t="shared" ref="AU21" si="164">IF(ISNUMBER(AI21),LN(AI21),"---")</f>
        <v>---</v>
      </c>
    </row>
    <row r="22" spans="1:47" x14ac:dyDescent="0.25">
      <c r="A22" t="s">
        <v>55</v>
      </c>
      <c r="B22" s="27">
        <f>'Raw Plate Reader Measurements'!$R$11</f>
        <v>4.4999999999999998E-2</v>
      </c>
      <c r="C22" s="27">
        <f>'Raw Plate Reader Measurements'!$R$12</f>
        <v>4.5999999999999999E-2</v>
      </c>
      <c r="D22" s="27">
        <f>'Raw Plate Reader Measurements'!$R$13</f>
        <v>4.5999999999999999E-2</v>
      </c>
      <c r="E22" s="27">
        <f>'Raw Plate Reader Measurements'!$R$14</f>
        <v>4.5999999999999999E-2</v>
      </c>
      <c r="F22" s="3"/>
      <c r="G22" s="3"/>
      <c r="I22" s="27">
        <f>'Raw Plate Reader Measurements'!$G$11</f>
        <v>6064</v>
      </c>
      <c r="J22" s="27">
        <f>'Raw Plate Reader Measurements'!$G$12</f>
        <v>7455</v>
      </c>
      <c r="K22" s="27">
        <f>'Raw Plate Reader Measurements'!$G$13</f>
        <v>7390</v>
      </c>
      <c r="L22" s="27">
        <f>'Raw Plate Reader Measurements'!$G$14</f>
        <v>7285</v>
      </c>
      <c r="M22" s="3"/>
      <c r="N22" s="3"/>
      <c r="P22" s="4">
        <f t="shared" si="32"/>
        <v>2.5000000000000022E-3</v>
      </c>
      <c r="Q22" s="4">
        <f t="shared" si="33"/>
        <v>3.5000000000000031E-3</v>
      </c>
      <c r="R22" s="4">
        <f t="shared" si="34"/>
        <v>3.5000000000000031E-3</v>
      </c>
      <c r="S22" s="4">
        <f t="shared" si="35"/>
        <v>3.5000000000000031E-3</v>
      </c>
      <c r="T22" s="4" t="str">
        <f t="shared" si="36"/>
        <v>---</v>
      </c>
      <c r="U22" s="4" t="str">
        <f t="shared" si="37"/>
        <v>---</v>
      </c>
      <c r="W22" s="4">
        <f t="shared" si="1"/>
        <v>1577.5</v>
      </c>
      <c r="X22" s="4">
        <f t="shared" si="1"/>
        <v>2968.5</v>
      </c>
      <c r="Y22" s="4">
        <f t="shared" si="1"/>
        <v>2903.5</v>
      </c>
      <c r="Z22" s="4">
        <f t="shared" si="1"/>
        <v>2798.5</v>
      </c>
      <c r="AA22" s="4" t="str">
        <f t="shared" si="1"/>
        <v>---</v>
      </c>
      <c r="AB22" s="4" t="str">
        <f t="shared" si="1"/>
        <v>---</v>
      </c>
      <c r="AD22" s="15">
        <f t="shared" si="38"/>
        <v>85.408681034089838</v>
      </c>
      <c r="AE22" s="15">
        <f t="shared" si="39"/>
        <v>114.7999409779016</v>
      </c>
      <c r="AF22" s="15">
        <f t="shared" si="40"/>
        <v>112.28621479849664</v>
      </c>
      <c r="AG22" s="15">
        <f t="shared" si="41"/>
        <v>108.22558020099635</v>
      </c>
      <c r="AH22" s="15" t="str">
        <f t="shared" si="42"/>
        <v>---</v>
      </c>
      <c r="AI22" s="15" t="str">
        <f t="shared" si="43"/>
        <v>---</v>
      </c>
      <c r="AK22" s="15">
        <f t="shared" si="44"/>
        <v>105.1801042528711</v>
      </c>
      <c r="AL22" s="15">
        <f t="shared" si="45"/>
        <v>13.456376004824735</v>
      </c>
      <c r="AM22" s="15">
        <f t="shared" si="46"/>
        <v>104.47803866650355</v>
      </c>
      <c r="AN22" s="14">
        <f t="shared" si="47"/>
        <v>1.1462970682868405</v>
      </c>
      <c r="AP22" s="15">
        <f t="shared" si="48"/>
        <v>4.4474477470814078</v>
      </c>
      <c r="AQ22" s="15">
        <f t="shared" si="49"/>
        <v>4.743190969755557</v>
      </c>
      <c r="AR22" s="15">
        <f t="shared" si="50"/>
        <v>4.7210511008569309</v>
      </c>
      <c r="AS22" s="15">
        <f t="shared" si="51"/>
        <v>4.6842177543762409</v>
      </c>
      <c r="AT22" s="15" t="str">
        <f t="shared" si="52"/>
        <v>---</v>
      </c>
      <c r="AU22" s="15" t="str">
        <f t="shared" si="53"/>
        <v>---</v>
      </c>
    </row>
    <row r="23" spans="1:47" x14ac:dyDescent="0.25">
      <c r="A23" t="s">
        <v>56</v>
      </c>
      <c r="B23" s="27">
        <f>'Raw Plate Reader Measurements'!$S$7</f>
        <v>4.5999999999999999E-2</v>
      </c>
      <c r="C23" s="27">
        <f>'Raw Plate Reader Measurements'!$S$8</f>
        <v>4.5999999999999999E-2</v>
      </c>
      <c r="D23" s="27">
        <f>'Raw Plate Reader Measurements'!$S$9</f>
        <v>4.5999999999999999E-2</v>
      </c>
      <c r="E23" s="27">
        <f>'Raw Plate Reader Measurements'!$S$10</f>
        <v>4.7E-2</v>
      </c>
      <c r="F23" s="3"/>
      <c r="G23" s="3"/>
      <c r="I23" s="27">
        <f>'Raw Plate Reader Measurements'!$H$7</f>
        <v>4350</v>
      </c>
      <c r="J23" s="27">
        <f>'Raw Plate Reader Measurements'!$H$8</f>
        <v>4389</v>
      </c>
      <c r="K23" s="27">
        <f>'Raw Plate Reader Measurements'!$H$9</f>
        <v>4795</v>
      </c>
      <c r="L23" s="27">
        <f>'Raw Plate Reader Measurements'!$H$10</f>
        <v>3799</v>
      </c>
      <c r="M23" s="3"/>
      <c r="N23" s="3"/>
      <c r="P23" s="4">
        <f t="shared" ref="P23" si="165">IF(ISBLANK(B23),"---", B23-$B$9)</f>
        <v>3.5000000000000031E-3</v>
      </c>
      <c r="Q23" s="4">
        <f t="shared" ref="Q23" si="166">IF(ISBLANK(C23),"---", C23-$B$9)</f>
        <v>3.5000000000000031E-3</v>
      </c>
      <c r="R23" s="4">
        <f t="shared" ref="R23" si="167">IF(ISBLANK(D23),"---", D23-$B$9)</f>
        <v>3.5000000000000031E-3</v>
      </c>
      <c r="S23" s="4">
        <f t="shared" ref="S23" si="168">IF(ISBLANK(E23),"---", E23-$B$9)</f>
        <v>4.500000000000004E-3</v>
      </c>
      <c r="T23" s="4" t="str">
        <f t="shared" ref="T23" si="169">IF(ISBLANK(F23),"---", F23-$B$9)</f>
        <v>---</v>
      </c>
      <c r="U23" s="4" t="str">
        <f t="shared" ref="U23" si="170">IF(ISBLANK(G23),"---", G23-$B$9)</f>
        <v>---</v>
      </c>
      <c r="W23" s="4">
        <f t="shared" ref="W23" si="171">IF(ISBLANK(I23),"---",I23-$I$9)</f>
        <v>-136.5</v>
      </c>
      <c r="X23" s="4">
        <f t="shared" ref="X23" si="172">IF(ISBLANK(J23),"---",J23-$I$9)</f>
        <v>-97.5</v>
      </c>
      <c r="Y23" s="4">
        <f t="shared" ref="Y23" si="173">IF(ISBLANK(K23),"---",K23-$I$9)</f>
        <v>308.5</v>
      </c>
      <c r="Z23" s="4">
        <f t="shared" ref="Z23" si="174">IF(ISBLANK(L23),"---",L23-$I$9)</f>
        <v>-687.5</v>
      </c>
      <c r="AA23" s="4" t="str">
        <f t="shared" ref="AA23" si="175">IF(ISBLANK(M23),"---",M23-$I$9)</f>
        <v>---</v>
      </c>
      <c r="AB23" s="4" t="str">
        <f t="shared" ref="AB23" si="176">IF(ISBLANK(N23),"---",N23-$I$9)</f>
        <v>---</v>
      </c>
      <c r="AD23" s="15">
        <f t="shared" ref="AD23" si="177">IF(AND(ISNUMBER(W23),ISNUMBER(P23)),(W23*$B$3)/(P23*$B$2),"---")</f>
        <v>-5.2788249767504016</v>
      </c>
      <c r="AE23" s="15">
        <f t="shared" ref="AE23" si="178">IF(AND(ISNUMBER(X23),ISNUMBER(Q23)),(X23*$B$3)/(Q23*$B$2),"---")</f>
        <v>-3.7705892691074303</v>
      </c>
      <c r="AF23" s="15">
        <f t="shared" ref="AF23" si="179">IF(AND(ISNUMBER(Y23),ISNUMBER(R23)),(Y23*$B$3)/(R23*$B$2),"---")</f>
        <v>11.930531174560432</v>
      </c>
      <c r="AG23" s="15">
        <f t="shared" ref="AG23" si="180">IF(AND(ISNUMBER(Z23),ISNUMBER(S23)),(Z23*$B$3)/(S23*$B$2),"---")</f>
        <v>-20.679157672455283</v>
      </c>
      <c r="AH23" s="15" t="str">
        <f t="shared" ref="AH23" si="181">IF(AND(ISNUMBER(AA23),ISNUMBER(T23)),(AA23*$B$3)/(T23*$B$2),"---")</f>
        <v>---</v>
      </c>
      <c r="AI23" s="15" t="str">
        <f t="shared" ref="AI23" si="182">IF(AND(ISNUMBER(AB23),ISNUMBER(U23)),(AB23*$B$3)/(U23*$B$2),"---")</f>
        <v>---</v>
      </c>
      <c r="AK23" s="15">
        <f t="shared" ref="AK23" si="183">AVERAGE(AD23:AI23)</f>
        <v>-4.4495101859381707</v>
      </c>
      <c r="AL23" s="15">
        <f t="shared" ref="AL23" si="184">STDEV(AD23:AI23)</f>
        <v>13.327364194791436</v>
      </c>
      <c r="AM23" s="15" t="e">
        <f t="shared" ref="AM23" si="185">GEOMEAN(AD23:AI23)</f>
        <v>#NUM!</v>
      </c>
      <c r="AN23" s="14" t="e">
        <f t="shared" ref="AN23" si="186">EXP(STDEV(AP23:AU23))</f>
        <v>#NUM!</v>
      </c>
      <c r="AP23" s="15" t="e">
        <f t="shared" ref="AP23" si="187">IF(ISNUMBER(AD23),LN(AD23),"---")</f>
        <v>#NUM!</v>
      </c>
      <c r="AQ23" s="15" t="e">
        <f t="shared" ref="AQ23" si="188">IF(ISNUMBER(AE23),LN(AE23),"---")</f>
        <v>#NUM!</v>
      </c>
      <c r="AR23" s="15">
        <f t="shared" ref="AR23" si="189">IF(ISNUMBER(AF23),LN(AF23),"---")</f>
        <v>2.4791007593902692</v>
      </c>
      <c r="AS23" s="15" t="e">
        <f t="shared" ref="AS23" si="190">IF(ISNUMBER(AG23),LN(AG23),"---")</f>
        <v>#NUM!</v>
      </c>
      <c r="AT23" s="15" t="str">
        <f t="shared" ref="AT23" si="191">IF(ISNUMBER(AH23),LN(AH23),"---")</f>
        <v>---</v>
      </c>
      <c r="AU23" s="15" t="str">
        <f t="shared" ref="AU23" si="192">IF(ISNUMBER(AI23),LN(AI23),"---")</f>
        <v>---</v>
      </c>
    </row>
    <row r="24" spans="1:47" x14ac:dyDescent="0.25">
      <c r="A24" t="s">
        <v>57</v>
      </c>
      <c r="B24" s="27">
        <f>'Raw Plate Reader Measurements'!$S$11</f>
        <v>4.5999999999999999E-2</v>
      </c>
      <c r="C24" s="27">
        <f>'Raw Plate Reader Measurements'!$S$12</f>
        <v>4.5999999999999999E-2</v>
      </c>
      <c r="D24" s="27">
        <f>'Raw Plate Reader Measurements'!$S$13</f>
        <v>4.5999999999999999E-2</v>
      </c>
      <c r="E24" s="27">
        <f>'Raw Plate Reader Measurements'!$S$14</f>
        <v>4.5999999999999999E-2</v>
      </c>
      <c r="F24" s="3"/>
      <c r="G24" s="3"/>
      <c r="I24" s="27">
        <f>'Raw Plate Reader Measurements'!$H$11</f>
        <v>4527</v>
      </c>
      <c r="J24" s="27">
        <f>'Raw Plate Reader Measurements'!$H$12</f>
        <v>4486</v>
      </c>
      <c r="K24" s="27">
        <f>'Raw Plate Reader Measurements'!$H$13</f>
        <v>4442</v>
      </c>
      <c r="L24" s="27">
        <f>'Raw Plate Reader Measurements'!$H$14</f>
        <v>4299</v>
      </c>
      <c r="M24" s="3"/>
      <c r="N24" s="3"/>
      <c r="P24" s="4">
        <f t="shared" si="32"/>
        <v>3.5000000000000031E-3</v>
      </c>
      <c r="Q24" s="4">
        <f t="shared" si="33"/>
        <v>3.5000000000000031E-3</v>
      </c>
      <c r="R24" s="4">
        <f t="shared" si="34"/>
        <v>3.5000000000000031E-3</v>
      </c>
      <c r="S24" s="4">
        <f t="shared" si="35"/>
        <v>3.5000000000000031E-3</v>
      </c>
      <c r="T24" s="4" t="str">
        <f t="shared" si="36"/>
        <v>---</v>
      </c>
      <c r="U24" s="4" t="str">
        <f t="shared" si="37"/>
        <v>---</v>
      </c>
      <c r="W24" s="4">
        <f t="shared" si="1"/>
        <v>40.5</v>
      </c>
      <c r="X24" s="4">
        <f t="shared" si="1"/>
        <v>-0.5</v>
      </c>
      <c r="Y24" s="4">
        <f t="shared" si="1"/>
        <v>-44.5</v>
      </c>
      <c r="Z24" s="4">
        <f t="shared" si="1"/>
        <v>-187.5</v>
      </c>
      <c r="AA24" s="4" t="str">
        <f t="shared" si="1"/>
        <v>---</v>
      </c>
      <c r="AB24" s="4" t="str">
        <f t="shared" si="1"/>
        <v>---</v>
      </c>
      <c r="AD24" s="15">
        <f t="shared" si="38"/>
        <v>1.5662447733215481</v>
      </c>
      <c r="AE24" s="15">
        <f t="shared" si="39"/>
        <v>-1.933635522619195E-2</v>
      </c>
      <c r="AF24" s="15">
        <f t="shared" si="40"/>
        <v>-1.7209356151310835</v>
      </c>
      <c r="AG24" s="15">
        <f t="shared" si="41"/>
        <v>-7.2511332098219814</v>
      </c>
      <c r="AH24" s="15" t="str">
        <f t="shared" si="42"/>
        <v>---</v>
      </c>
      <c r="AI24" s="15" t="str">
        <f t="shared" si="43"/>
        <v>---</v>
      </c>
      <c r="AK24" s="15">
        <f t="shared" si="44"/>
        <v>-1.8562901017144271</v>
      </c>
      <c r="AL24" s="15">
        <f t="shared" si="45"/>
        <v>3.8388712332189741</v>
      </c>
      <c r="AM24" s="15" t="e">
        <f t="shared" si="46"/>
        <v>#NUM!</v>
      </c>
      <c r="AN24" s="14" t="e">
        <f t="shared" si="47"/>
        <v>#NUM!</v>
      </c>
      <c r="AP24" s="15">
        <f t="shared" si="48"/>
        <v>0.44868089015732038</v>
      </c>
      <c r="AQ24" s="15" t="e">
        <f t="shared" si="49"/>
        <v>#NUM!</v>
      </c>
      <c r="AR24" s="15" t="e">
        <f t="shared" si="50"/>
        <v>#NUM!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x14ac:dyDescent="0.25">
      <c r="A25" t="s">
        <v>58</v>
      </c>
      <c r="B25" s="27">
        <f>'Raw Plate Reader Measurements'!$T$7</f>
        <v>4.5999999999999999E-2</v>
      </c>
      <c r="C25" s="27">
        <f>'Raw Plate Reader Measurements'!$T$8</f>
        <v>4.5999999999999999E-2</v>
      </c>
      <c r="D25" s="27">
        <f>'Raw Plate Reader Measurements'!$T$9</f>
        <v>4.5999999999999999E-2</v>
      </c>
      <c r="E25" s="27">
        <f>'Raw Plate Reader Measurements'!$T$10</f>
        <v>4.5999999999999999E-2</v>
      </c>
      <c r="F25" s="3"/>
      <c r="G25" s="3"/>
      <c r="I25" s="27">
        <f>'Raw Plate Reader Measurements'!$I$7</f>
        <v>4407</v>
      </c>
      <c r="J25" s="27">
        <f>'Raw Plate Reader Measurements'!$I$8</f>
        <v>4466</v>
      </c>
      <c r="K25" s="27">
        <f>'Raw Plate Reader Measurements'!$I$9</f>
        <v>4477</v>
      </c>
      <c r="L25" s="27">
        <f>'Raw Plate Reader Measurements'!$I$10</f>
        <v>4269</v>
      </c>
      <c r="M25" s="3"/>
      <c r="N25" s="3"/>
      <c r="P25" s="4">
        <f t="shared" ref="P25" si="193">IF(ISBLANK(B25),"---", B25-$B$9)</f>
        <v>3.5000000000000031E-3</v>
      </c>
      <c r="Q25" s="4">
        <f t="shared" ref="Q25" si="194">IF(ISBLANK(C25),"---", C25-$B$9)</f>
        <v>3.5000000000000031E-3</v>
      </c>
      <c r="R25" s="4">
        <f t="shared" ref="R25" si="195">IF(ISBLANK(D25),"---", D25-$B$9)</f>
        <v>3.5000000000000031E-3</v>
      </c>
      <c r="S25" s="4">
        <f t="shared" ref="S25" si="196">IF(ISBLANK(E25),"---", E25-$B$9)</f>
        <v>3.5000000000000031E-3</v>
      </c>
      <c r="T25" s="4" t="str">
        <f t="shared" ref="T25" si="197">IF(ISBLANK(F25),"---", F25-$B$9)</f>
        <v>---</v>
      </c>
      <c r="U25" s="4" t="str">
        <f t="shared" ref="U25" si="198">IF(ISBLANK(G25),"---", G25-$B$9)</f>
        <v>---</v>
      </c>
      <c r="W25" s="4">
        <f t="shared" ref="W25" si="199">IF(ISBLANK(I25),"---",I25-$I$9)</f>
        <v>-79.5</v>
      </c>
      <c r="X25" s="4">
        <f t="shared" ref="X25" si="200">IF(ISBLANK(J25),"---",J25-$I$9)</f>
        <v>-20.5</v>
      </c>
      <c r="Y25" s="4">
        <f t="shared" ref="Y25" si="201">IF(ISBLANK(K25),"---",K25-$I$9)</f>
        <v>-9.5</v>
      </c>
      <c r="Z25" s="4">
        <f t="shared" ref="Z25" si="202">IF(ISBLANK(L25),"---",L25-$I$9)</f>
        <v>-217.5</v>
      </c>
      <c r="AA25" s="4" t="str">
        <f t="shared" ref="AA25" si="203">IF(ISBLANK(M25),"---",M25-$I$9)</f>
        <v>---</v>
      </c>
      <c r="AB25" s="4" t="str">
        <f t="shared" ref="AB25" si="204">IF(ISBLANK(N25),"---",N25-$I$9)</f>
        <v>---</v>
      </c>
      <c r="AD25" s="15">
        <f t="shared" ref="AD25" si="205">IF(AND(ISNUMBER(W25),ISNUMBER(P25)),(W25*$B$3)/(P25*$B$2),"---")</f>
        <v>-3.0744804809645201</v>
      </c>
      <c r="AE25" s="15">
        <f t="shared" ref="AE25" si="206">IF(AND(ISNUMBER(X25),ISNUMBER(Q25)),(X25*$B$3)/(Q25*$B$2),"---")</f>
        <v>-0.79279056427386985</v>
      </c>
      <c r="AF25" s="15">
        <f t="shared" ref="AF25" si="207">IF(AND(ISNUMBER(Y25),ISNUMBER(R25)),(Y25*$B$3)/(R25*$B$2),"---")</f>
        <v>-0.36739074929764703</v>
      </c>
      <c r="AG25" s="15">
        <f t="shared" ref="AG25" si="208">IF(AND(ISNUMBER(Z25),ISNUMBER(S25)),(Z25*$B$3)/(S25*$B$2),"---")</f>
        <v>-8.4113145233934983</v>
      </c>
      <c r="AH25" s="15" t="str">
        <f t="shared" ref="AH25" si="209">IF(AND(ISNUMBER(AA25),ISNUMBER(T25)),(AA25*$B$3)/(T25*$B$2),"---")</f>
        <v>---</v>
      </c>
      <c r="AI25" s="15" t="str">
        <f t="shared" ref="AI25" si="210">IF(AND(ISNUMBER(AB25),ISNUMBER(U25)),(AB25*$B$3)/(U25*$B$2),"---")</f>
        <v>---</v>
      </c>
      <c r="AK25" s="15">
        <f t="shared" ref="AK25" si="211">AVERAGE(AD25:AI25)</f>
        <v>-3.1614940794823836</v>
      </c>
      <c r="AL25" s="15">
        <f t="shared" ref="AL25" si="212">STDEV(AD25:AI25)</f>
        <v>3.6962122874795633</v>
      </c>
      <c r="AM25" s="15" t="e">
        <f t="shared" ref="AM25" si="213">GEOMEAN(AD25:AI25)</f>
        <v>#NUM!</v>
      </c>
      <c r="AN25" s="14" t="e">
        <f t="shared" ref="AN25" si="214">EXP(STDEV(AP25:AU25))</f>
        <v>#NUM!</v>
      </c>
      <c r="AP25" s="15" t="e">
        <f t="shared" ref="AP25" si="215">IF(ISNUMBER(AD25),LN(AD25),"---")</f>
        <v>#NUM!</v>
      </c>
      <c r="AQ25" s="15" t="e">
        <f t="shared" ref="AQ25" si="216">IF(ISNUMBER(AE25),LN(AE25),"---")</f>
        <v>#NUM!</v>
      </c>
      <c r="AR25" s="15" t="e">
        <f t="shared" ref="AR25" si="217">IF(ISNUMBER(AF25),LN(AF25),"---")</f>
        <v>#NUM!</v>
      </c>
      <c r="AS25" s="15" t="e">
        <f t="shared" ref="AS25" si="218">IF(ISNUMBER(AG25),LN(AG25),"---")</f>
        <v>#NUM!</v>
      </c>
      <c r="AT25" s="15" t="str">
        <f t="shared" ref="AT25" si="219">IF(ISNUMBER(AH25),LN(AH25),"---")</f>
        <v>---</v>
      </c>
      <c r="AU25" s="15" t="str">
        <f t="shared" ref="AU25" si="220">IF(ISNUMBER(AI25),LN(AI25),"---")</f>
        <v>---</v>
      </c>
    </row>
    <row r="26" spans="1:47" x14ac:dyDescent="0.25">
      <c r="A26" t="s">
        <v>59</v>
      </c>
      <c r="B26" s="27">
        <f>'Raw Plate Reader Measurements'!$T$11</f>
        <v>4.5999999999999999E-2</v>
      </c>
      <c r="C26" s="27">
        <f>'Raw Plate Reader Measurements'!$T$12</f>
        <v>4.3999999999999997E-2</v>
      </c>
      <c r="D26" s="27">
        <f>'Raw Plate Reader Measurements'!$T$13</f>
        <v>4.5999999999999999E-2</v>
      </c>
      <c r="E26" s="27">
        <f>'Raw Plate Reader Measurements'!$T$14</f>
        <v>4.4999999999999998E-2</v>
      </c>
      <c r="F26" s="3"/>
      <c r="G26" s="3"/>
      <c r="I26" s="27">
        <f>'Raw Plate Reader Measurements'!$I$11</f>
        <v>4380</v>
      </c>
      <c r="J26" s="27">
        <f>'Raw Plate Reader Measurements'!$I$12</f>
        <v>2876</v>
      </c>
      <c r="K26" s="27">
        <f>'Raw Plate Reader Measurements'!$I$13</f>
        <v>4453</v>
      </c>
      <c r="L26" s="27">
        <f>'Raw Plate Reader Measurements'!$I$14</f>
        <v>3838</v>
      </c>
      <c r="M26" s="3"/>
      <c r="N26" s="3"/>
      <c r="P26" s="4">
        <f t="shared" si="32"/>
        <v>3.5000000000000031E-3</v>
      </c>
      <c r="Q26" s="4">
        <f t="shared" si="33"/>
        <v>1.5000000000000013E-3</v>
      </c>
      <c r="R26" s="4">
        <f t="shared" si="34"/>
        <v>3.5000000000000031E-3</v>
      </c>
      <c r="S26" s="4">
        <f t="shared" si="35"/>
        <v>2.5000000000000022E-3</v>
      </c>
      <c r="T26" s="4" t="str">
        <f t="shared" si="36"/>
        <v>---</v>
      </c>
      <c r="U26" s="4" t="str">
        <f t="shared" si="37"/>
        <v>---</v>
      </c>
      <c r="W26" s="4">
        <f t="shared" si="1"/>
        <v>-106.5</v>
      </c>
      <c r="X26" s="4">
        <f t="shared" si="1"/>
        <v>-1610.5</v>
      </c>
      <c r="Y26" s="4">
        <f t="shared" si="1"/>
        <v>-33.5</v>
      </c>
      <c r="Z26" s="4">
        <f t="shared" si="1"/>
        <v>-648.5</v>
      </c>
      <c r="AA26" s="4" t="str">
        <f t="shared" si="1"/>
        <v>---</v>
      </c>
      <c r="AB26" s="4" t="str">
        <f t="shared" si="1"/>
        <v>---</v>
      </c>
      <c r="AD26" s="15">
        <f t="shared" si="38"/>
        <v>-4.1186436631788848</v>
      </c>
      <c r="AE26" s="15">
        <f t="shared" si="39"/>
        <v>-145.32560042831665</v>
      </c>
      <c r="AF26" s="15">
        <f t="shared" si="40"/>
        <v>-1.2955358001548607</v>
      </c>
      <c r="AG26" s="15">
        <f t="shared" si="41"/>
        <v>-35.110953819719342</v>
      </c>
      <c r="AH26" s="15" t="str">
        <f t="shared" si="42"/>
        <v>---</v>
      </c>
      <c r="AI26" s="15" t="str">
        <f t="shared" si="43"/>
        <v>---</v>
      </c>
      <c r="AK26" s="15">
        <f t="shared" si="44"/>
        <v>-46.462683427842435</v>
      </c>
      <c r="AL26" s="15">
        <f t="shared" si="45"/>
        <v>67.665419655220546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 t="e">
        <f t="shared" si="49"/>
        <v>#NUM!</v>
      </c>
      <c r="AR26" s="15" t="e">
        <f t="shared" si="50"/>
        <v>#NUM!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spans="1:47" x14ac:dyDescent="0.25">
      <c r="A28" s="24" t="s">
        <v>39</v>
      </c>
    </row>
    <row r="29" spans="1:47" x14ac:dyDescent="0.25">
      <c r="A29" t="s">
        <v>44</v>
      </c>
      <c r="B29" s="27">
        <f>'Raw Plate Reader Measurements'!$M$17</f>
        <v>6.3E-2</v>
      </c>
      <c r="C29" s="27">
        <f>'Raw Plate Reader Measurements'!$M$18</f>
        <v>5.8999999999999997E-2</v>
      </c>
      <c r="D29" s="27">
        <f>'Raw Plate Reader Measurements'!$M$19</f>
        <v>5.8999999999999997E-2</v>
      </c>
      <c r="E29" s="27">
        <f>'Raw Plate Reader Measurements'!$M$20</f>
        <v>0.06</v>
      </c>
      <c r="F29" s="3"/>
      <c r="G29" s="3"/>
      <c r="I29" s="27">
        <f>'Raw Plate Reader Measurements'!$B$17</f>
        <v>4156</v>
      </c>
      <c r="J29" s="27">
        <f>'Raw Plate Reader Measurements'!$B$18</f>
        <v>4103</v>
      </c>
      <c r="K29" s="27">
        <f>'Raw Plate Reader Measurements'!$B$19</f>
        <v>4016</v>
      </c>
      <c r="L29" s="27">
        <f>'Raw Plate Reader Measurements'!$B$20</f>
        <v>4428</v>
      </c>
      <c r="M29" s="3"/>
      <c r="N29" s="3"/>
      <c r="P29" s="4">
        <f t="shared" ref="P29:P44" si="221">IF(ISBLANK(B29),"---", B29-$B$9)</f>
        <v>2.0500000000000004E-2</v>
      </c>
      <c r="Q29" s="4">
        <f t="shared" ref="Q29:Q44" si="222">IF(ISBLANK(C29),"---", C29-$B$9)</f>
        <v>1.6500000000000001E-2</v>
      </c>
      <c r="R29" s="4">
        <f t="shared" ref="R29:R44" si="223">IF(ISBLANK(D29),"---", D29-$B$9)</f>
        <v>1.6500000000000001E-2</v>
      </c>
      <c r="S29" s="4">
        <f t="shared" ref="S29:S44" si="224">IF(ISBLANK(E29),"---", E29-$B$9)</f>
        <v>1.7500000000000002E-2</v>
      </c>
      <c r="T29" s="4" t="str">
        <f t="shared" ref="T29:T44" si="225">IF(ISBLANK(F29),"---", F29-$B$9)</f>
        <v>---</v>
      </c>
      <c r="U29" s="4" t="str">
        <f t="shared" ref="U29:U44" si="226">IF(ISBLANK(G29),"---", G29-$B$9)</f>
        <v>---</v>
      </c>
      <c r="W29" s="4">
        <f t="shared" ref="W29:W44" si="227">IF(ISBLANK(I29),"---",I29-$I$9)</f>
        <v>-330.5</v>
      </c>
      <c r="X29" s="4">
        <f t="shared" ref="X29:X44" si="228">IF(ISBLANK(J29),"---",J29-$I$9)</f>
        <v>-383.5</v>
      </c>
      <c r="Y29" s="4">
        <f t="shared" ref="Y29:Y44" si="229">IF(ISBLANK(K29),"---",K29-$I$9)</f>
        <v>-470.5</v>
      </c>
      <c r="Z29" s="4">
        <f t="shared" ref="Z29:Z44" si="230">IF(ISBLANK(L29),"---",L29-$I$9)</f>
        <v>-58.5</v>
      </c>
      <c r="AA29" s="4" t="str">
        <f t="shared" ref="AA29:AA44" si="231">IF(ISBLANK(M29),"---",M29-$I$9)</f>
        <v>---</v>
      </c>
      <c r="AB29" s="4" t="str">
        <f t="shared" ref="AB29:AB44" si="232">IF(ISBLANK(N29),"---",N29-$I$9)</f>
        <v>---</v>
      </c>
      <c r="AD29" s="15">
        <f t="shared" ref="AD29:AD44" si="233">IF(AND(ISNUMBER(W29),ISNUMBER(P29)),(W29*$B$3)/(P29*$B$2),"---")</f>
        <v>-2.1821784300387859</v>
      </c>
      <c r="AE29" s="15">
        <f t="shared" ref="AE29:AE44" si="234">IF(AND(ISNUMBER(X29),ISNUMBER(Q29)),(X29*$B$3)/(Q29*$B$2),"---")</f>
        <v>-3.1459664002855963</v>
      </c>
      <c r="AF29" s="15">
        <f t="shared" ref="AF29:AF44" si="235">IF(AND(ISNUMBER(Y29),ISNUMBER(R29)),(Y29*$B$3)/(R29*$B$2),"---")</f>
        <v>-3.8596536931795908</v>
      </c>
      <c r="AG29" s="15">
        <f t="shared" ref="AG29:AG44" si="236">IF(AND(ISNUMBER(Z29),ISNUMBER(S29)),(Z29*$B$3)/(S29*$B$2),"---")</f>
        <v>-0.45247071229289199</v>
      </c>
      <c r="AH29" s="15" t="str">
        <f t="shared" ref="AH29:AH44" si="237">IF(AND(ISNUMBER(AA29),ISNUMBER(T29)),(AA29*$B$3)/(T29*$B$2),"---")</f>
        <v>---</v>
      </c>
      <c r="AI29" s="15" t="str">
        <f t="shared" ref="AI29:AI44" si="238">IF(AND(ISNUMBER(AB29),ISNUMBER(U29)),(AB29*$B$3)/(U29*$B$2),"---")</f>
        <v>---</v>
      </c>
      <c r="AK29" s="15">
        <f>AVERAGE(AD29:AI29)</f>
        <v>-2.4100673089492157</v>
      </c>
      <c r="AL29" s="15">
        <f>STDEV(AD29:AI29)</f>
        <v>1.4750102750317016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239">IF(ISNUMBER(AE29),LN(AE29),"---")</f>
        <v>#NUM!</v>
      </c>
      <c r="AR29" s="15" t="e">
        <f t="shared" ref="AR29:AR44" si="240">IF(ISNUMBER(AF29),LN(AF29),"---")</f>
        <v>#NUM!</v>
      </c>
      <c r="AS29" s="15" t="e">
        <f t="shared" ref="AS29:AS44" si="241">IF(ISNUMBER(AG29),LN(AG29),"---")</f>
        <v>#NUM!</v>
      </c>
      <c r="AT29" s="15" t="str">
        <f t="shared" ref="AT29:AT44" si="242">IF(ISNUMBER(AH29),LN(AH29),"---")</f>
        <v>---</v>
      </c>
      <c r="AU29" s="15" t="str">
        <f t="shared" ref="AU29:AU44" si="243">IF(ISNUMBER(AI29),LN(AI29),"---")</f>
        <v>---</v>
      </c>
    </row>
    <row r="30" spans="1:47" x14ac:dyDescent="0.25">
      <c r="A30" t="s">
        <v>45</v>
      </c>
      <c r="B30" s="27">
        <f>'Raw Plate Reader Measurements'!$M$21</f>
        <v>5.8000000000000003E-2</v>
      </c>
      <c r="C30" s="27">
        <f>'Raw Plate Reader Measurements'!$M$22</f>
        <v>5.8000000000000003E-2</v>
      </c>
      <c r="D30" s="27">
        <f>'Raw Plate Reader Measurements'!$M$23</f>
        <v>5.8999999999999997E-2</v>
      </c>
      <c r="E30" s="27">
        <f>'Raw Plate Reader Measurements'!$M$24</f>
        <v>0.06</v>
      </c>
      <c r="F30" s="3"/>
      <c r="G30" s="3"/>
      <c r="I30" s="27">
        <f>'Raw Plate Reader Measurements'!$B$21</f>
        <v>4129</v>
      </c>
      <c r="J30" s="27">
        <f>'Raw Plate Reader Measurements'!$B$22</f>
        <v>3890</v>
      </c>
      <c r="K30" s="27">
        <f>'Raw Plate Reader Measurements'!$B$23</f>
        <v>4010</v>
      </c>
      <c r="L30" s="27">
        <f>'Raw Plate Reader Measurements'!$B$24</f>
        <v>3974</v>
      </c>
      <c r="M30" s="3"/>
      <c r="N30" s="3"/>
      <c r="P30" s="4">
        <f t="shared" si="221"/>
        <v>1.5500000000000007E-2</v>
      </c>
      <c r="Q30" s="4">
        <f t="shared" si="222"/>
        <v>1.5500000000000007E-2</v>
      </c>
      <c r="R30" s="4">
        <f t="shared" si="223"/>
        <v>1.6500000000000001E-2</v>
      </c>
      <c r="S30" s="4">
        <f t="shared" si="224"/>
        <v>1.7500000000000002E-2</v>
      </c>
      <c r="T30" s="4" t="str">
        <f t="shared" si="225"/>
        <v>---</v>
      </c>
      <c r="U30" s="4" t="str">
        <f t="shared" si="226"/>
        <v>---</v>
      </c>
      <c r="W30" s="4">
        <f t="shared" si="227"/>
        <v>-357.5</v>
      </c>
      <c r="X30" s="4">
        <f t="shared" si="228"/>
        <v>-596.5</v>
      </c>
      <c r="Y30" s="4">
        <f t="shared" si="229"/>
        <v>-476.5</v>
      </c>
      <c r="Z30" s="4">
        <f t="shared" si="230"/>
        <v>-512.5</v>
      </c>
      <c r="AA30" s="4" t="str">
        <f t="shared" si="231"/>
        <v>---</v>
      </c>
      <c r="AB30" s="4" t="str">
        <f t="shared" si="232"/>
        <v>---</v>
      </c>
      <c r="AD30" s="15">
        <f t="shared" si="233"/>
        <v>-3.1218857389384116</v>
      </c>
      <c r="AE30" s="15">
        <f t="shared" si="234"/>
        <v>-5.2089645965783564</v>
      </c>
      <c r="AF30" s="15">
        <f t="shared" si="235"/>
        <v>-3.908873506482625</v>
      </c>
      <c r="AG30" s="15">
        <f t="shared" si="236"/>
        <v>-3.9639528213693529</v>
      </c>
      <c r="AH30" s="15" t="str">
        <f t="shared" si="237"/>
        <v>---</v>
      </c>
      <c r="AI30" s="15" t="str">
        <f t="shared" si="238"/>
        <v>---</v>
      </c>
      <c r="AK30" s="15">
        <f>AVERAGE(AD30:AI30)</f>
        <v>-4.0509191658421866</v>
      </c>
      <c r="AL30" s="15">
        <f>STDEV(AD30:AI30)</f>
        <v>0.86253742766470642</v>
      </c>
      <c r="AM30" s="15" t="e">
        <f>GEOMEAN(AD30:AI30)</f>
        <v>#NUM!</v>
      </c>
      <c r="AN30" s="14" t="e">
        <f>EXP(STDEV(AP30:AU30))</f>
        <v>#NUM!</v>
      </c>
      <c r="AP30" s="15" t="e">
        <f>IF(ISNUMBER(AD30),LN(AD30),"---")</f>
        <v>#NUM!</v>
      </c>
      <c r="AQ30" s="15" t="e">
        <f t="shared" si="239"/>
        <v>#NUM!</v>
      </c>
      <c r="AR30" s="15" t="e">
        <f t="shared" si="240"/>
        <v>#NUM!</v>
      </c>
      <c r="AS30" s="15" t="e">
        <f t="shared" si="241"/>
        <v>#NUM!</v>
      </c>
      <c r="AT30" s="15" t="str">
        <f t="shared" si="242"/>
        <v>---</v>
      </c>
      <c r="AU30" s="15" t="str">
        <f t="shared" si="243"/>
        <v>---</v>
      </c>
    </row>
    <row r="31" spans="1:47" x14ac:dyDescent="0.25">
      <c r="A31" t="s">
        <v>46</v>
      </c>
      <c r="B31" s="27">
        <f>'Raw Plate Reader Measurements'!$N$17</f>
        <v>0.05</v>
      </c>
      <c r="C31" s="27">
        <f>'Raw Plate Reader Measurements'!$N$18</f>
        <v>0.05</v>
      </c>
      <c r="D31" s="27">
        <f>'Raw Plate Reader Measurements'!$N$19</f>
        <v>4.9000000000000002E-2</v>
      </c>
      <c r="E31" s="27">
        <f>'Raw Plate Reader Measurements'!$N$20</f>
        <v>0.05</v>
      </c>
      <c r="F31" s="3"/>
      <c r="G31" s="3"/>
      <c r="I31" s="27">
        <f>'Raw Plate Reader Measurements'!$C$17</f>
        <v>6020</v>
      </c>
      <c r="J31" s="27">
        <f>'Raw Plate Reader Measurements'!$C$18</f>
        <v>5914</v>
      </c>
      <c r="K31" s="27">
        <f>'Raw Plate Reader Measurements'!$C$19</f>
        <v>5700</v>
      </c>
      <c r="L31" s="27">
        <f>'Raw Plate Reader Measurements'!$C$20</f>
        <v>6405</v>
      </c>
      <c r="M31" s="3"/>
      <c r="N31" s="3"/>
      <c r="P31" s="4">
        <f t="shared" si="221"/>
        <v>7.5000000000000067E-3</v>
      </c>
      <c r="Q31" s="4">
        <f t="shared" si="222"/>
        <v>7.5000000000000067E-3</v>
      </c>
      <c r="R31" s="4">
        <f t="shared" si="223"/>
        <v>6.5000000000000058E-3</v>
      </c>
      <c r="S31" s="4">
        <f t="shared" si="224"/>
        <v>7.5000000000000067E-3</v>
      </c>
      <c r="T31" s="4" t="str">
        <f t="shared" si="225"/>
        <v>---</v>
      </c>
      <c r="U31" s="4" t="str">
        <f t="shared" si="226"/>
        <v>---</v>
      </c>
      <c r="W31" s="4">
        <f t="shared" si="227"/>
        <v>1533.5</v>
      </c>
      <c r="X31" s="4">
        <f t="shared" si="228"/>
        <v>1427.5</v>
      </c>
      <c r="Y31" s="4">
        <f t="shared" si="229"/>
        <v>1213.5</v>
      </c>
      <c r="Z31" s="4">
        <f t="shared" si="230"/>
        <v>1918.5</v>
      </c>
      <c r="AA31" s="4" t="str">
        <f t="shared" si="231"/>
        <v>---</v>
      </c>
      <c r="AB31" s="4" t="str">
        <f t="shared" si="232"/>
        <v>---</v>
      </c>
      <c r="AC31" s="12"/>
      <c r="AD31" s="15">
        <f t="shared" si="233"/>
        <v>27.675480690074334</v>
      </c>
      <c r="AE31" s="15">
        <f t="shared" si="234"/>
        <v>25.762470613029745</v>
      </c>
      <c r="AF31" s="15">
        <f t="shared" si="235"/>
        <v>25.269641456751927</v>
      </c>
      <c r="AG31" s="15">
        <f t="shared" si="236"/>
        <v>34.623677668019312</v>
      </c>
      <c r="AH31" s="15" t="str">
        <f t="shared" si="237"/>
        <v>---</v>
      </c>
      <c r="AI31" s="15" t="str">
        <f t="shared" si="238"/>
        <v>---</v>
      </c>
      <c r="AJ31" s="12"/>
      <c r="AK31" s="15">
        <f t="shared" ref="AK31:AK44" si="244">AVERAGE(AD31:AI31)</f>
        <v>28.332817606968828</v>
      </c>
      <c r="AL31" s="15">
        <f t="shared" ref="AL31:AL44" si="245">STDEV(AD31:AI31)</f>
        <v>4.3203681913521352</v>
      </c>
      <c r="AM31" s="15">
        <f t="shared" ref="AM31:AM44" si="246">GEOMEAN(AD31:AI31)</f>
        <v>28.103715446448167</v>
      </c>
      <c r="AN31" s="14">
        <f t="shared" ref="AN31:AN44" si="247">EXP(STDEV(AP31:AU31))</f>
        <v>1.1554474537409585</v>
      </c>
      <c r="AP31" s="15">
        <f t="shared" ref="AP31:AP44" si="248">IF(ISNUMBER(AD31),LN(AD31),"---")</f>
        <v>3.3205468475522362</v>
      </c>
      <c r="AQ31" s="15">
        <f t="shared" si="239"/>
        <v>3.2489188055280955</v>
      </c>
      <c r="AR31" s="15">
        <f t="shared" si="240"/>
        <v>3.2296037328052596</v>
      </c>
      <c r="AS31" s="15">
        <f t="shared" si="241"/>
        <v>3.5445377736849375</v>
      </c>
      <c r="AT31" s="15" t="str">
        <f t="shared" si="242"/>
        <v>---</v>
      </c>
      <c r="AU31" s="15" t="str">
        <f t="shared" si="243"/>
        <v>---</v>
      </c>
    </row>
    <row r="32" spans="1:47" x14ac:dyDescent="0.25">
      <c r="A32" t="s">
        <v>47</v>
      </c>
      <c r="B32" s="27">
        <f>'Raw Plate Reader Measurements'!$N$21</f>
        <v>5.1999999999999998E-2</v>
      </c>
      <c r="C32" s="27">
        <f>'Raw Plate Reader Measurements'!$N$22</f>
        <v>5.1999999999999998E-2</v>
      </c>
      <c r="D32" s="27">
        <f>'Raw Plate Reader Measurements'!$N$23</f>
        <v>5.2999999999999999E-2</v>
      </c>
      <c r="E32" s="27">
        <f>'Raw Plate Reader Measurements'!$N$24</f>
        <v>5.1999999999999998E-2</v>
      </c>
      <c r="F32" s="3"/>
      <c r="G32" s="3"/>
      <c r="I32" s="27">
        <f>'Raw Plate Reader Measurements'!$C$21</f>
        <v>6300</v>
      </c>
      <c r="J32" s="27">
        <f>'Raw Plate Reader Measurements'!$C$22</f>
        <v>6425</v>
      </c>
      <c r="K32" s="27">
        <f>'Raw Plate Reader Measurements'!$C$23</f>
        <v>6613</v>
      </c>
      <c r="L32" s="27">
        <f>'Raw Plate Reader Measurements'!$C$24</f>
        <v>5433</v>
      </c>
      <c r="M32" s="3"/>
      <c r="N32" s="3"/>
      <c r="P32" s="4">
        <f t="shared" si="221"/>
        <v>9.5000000000000015E-3</v>
      </c>
      <c r="Q32" s="4">
        <f t="shared" si="222"/>
        <v>9.5000000000000015E-3</v>
      </c>
      <c r="R32" s="4">
        <f t="shared" si="223"/>
        <v>1.0500000000000002E-2</v>
      </c>
      <c r="S32" s="4">
        <f t="shared" si="224"/>
        <v>9.5000000000000015E-3</v>
      </c>
      <c r="T32" s="4" t="str">
        <f t="shared" si="225"/>
        <v>---</v>
      </c>
      <c r="U32" s="4" t="str">
        <f t="shared" si="226"/>
        <v>---</v>
      </c>
      <c r="W32" s="4">
        <f t="shared" si="227"/>
        <v>1813.5</v>
      </c>
      <c r="X32" s="4">
        <f t="shared" si="228"/>
        <v>1938.5</v>
      </c>
      <c r="Y32" s="4">
        <f t="shared" si="229"/>
        <v>2126.5</v>
      </c>
      <c r="Z32" s="4">
        <f t="shared" si="230"/>
        <v>946.5</v>
      </c>
      <c r="AA32" s="4" t="str">
        <f t="shared" si="231"/>
        <v>---</v>
      </c>
      <c r="AB32" s="4" t="str">
        <f t="shared" si="232"/>
        <v>---</v>
      </c>
      <c r="AC32" s="12"/>
      <c r="AD32" s="15">
        <f t="shared" si="233"/>
        <v>25.838459096725675</v>
      </c>
      <c r="AE32" s="15">
        <f t="shared" si="234"/>
        <v>27.619439183348618</v>
      </c>
      <c r="AF32" s="15">
        <f t="shared" si="235"/>
        <v>27.412506258998139</v>
      </c>
      <c r="AG32" s="15">
        <f t="shared" si="236"/>
        <v>13.48558121590893</v>
      </c>
      <c r="AH32" s="15" t="str">
        <f t="shared" si="237"/>
        <v>---</v>
      </c>
      <c r="AI32" s="15" t="str">
        <f t="shared" si="238"/>
        <v>---</v>
      </c>
      <c r="AJ32" s="12"/>
      <c r="AK32" s="15">
        <f t="shared" si="244"/>
        <v>23.58899643874534</v>
      </c>
      <c r="AL32" s="15">
        <f t="shared" si="245"/>
        <v>6.7823982355748127</v>
      </c>
      <c r="AM32" s="15">
        <f t="shared" si="246"/>
        <v>22.663395084619882</v>
      </c>
      <c r="AN32" s="14">
        <f t="shared" si="247"/>
        <v>1.4153374012789652</v>
      </c>
      <c r="AP32" s="15">
        <f t="shared" si="248"/>
        <v>3.2518640446566573</v>
      </c>
      <c r="AQ32" s="15">
        <f t="shared" si="239"/>
        <v>3.3185198430446841</v>
      </c>
      <c r="AR32" s="15">
        <f t="shared" si="240"/>
        <v>3.310999342070406</v>
      </c>
      <c r="AS32" s="15">
        <f t="shared" si="241"/>
        <v>2.6016210565830775</v>
      </c>
      <c r="AT32" s="15" t="str">
        <f t="shared" si="242"/>
        <v>---</v>
      </c>
      <c r="AU32" s="15" t="str">
        <f t="shared" si="243"/>
        <v>---</v>
      </c>
    </row>
    <row r="33" spans="1:47" x14ac:dyDescent="0.25">
      <c r="A33" t="s">
        <v>50</v>
      </c>
      <c r="B33" s="27">
        <f>'Raw Plate Reader Measurements'!$O$17</f>
        <v>4.7E-2</v>
      </c>
      <c r="C33" s="27">
        <f>'Raw Plate Reader Measurements'!$O$18</f>
        <v>4.7E-2</v>
      </c>
      <c r="D33" s="27">
        <f>'Raw Plate Reader Measurements'!$O$19</f>
        <v>4.7E-2</v>
      </c>
      <c r="E33" s="27">
        <f>'Raw Plate Reader Measurements'!$O$20</f>
        <v>4.8000000000000001E-2</v>
      </c>
      <c r="F33" s="3"/>
      <c r="G33" s="3"/>
      <c r="I33" s="27">
        <f>'Raw Plate Reader Measurements'!$D$17</f>
        <v>13140</v>
      </c>
      <c r="J33" s="27">
        <f>'Raw Plate Reader Measurements'!$D$18</f>
        <v>13518</v>
      </c>
      <c r="K33" s="27">
        <f>'Raw Plate Reader Measurements'!$D$19</f>
        <v>13512</v>
      </c>
      <c r="L33" s="27">
        <f>'Raw Plate Reader Measurements'!$D$20</f>
        <v>14192</v>
      </c>
      <c r="M33" s="3"/>
      <c r="N33" s="3"/>
      <c r="P33" s="4">
        <f t="shared" si="221"/>
        <v>4.500000000000004E-3</v>
      </c>
      <c r="Q33" s="4">
        <f t="shared" si="222"/>
        <v>4.500000000000004E-3</v>
      </c>
      <c r="R33" s="4">
        <f t="shared" si="223"/>
        <v>4.500000000000004E-3</v>
      </c>
      <c r="S33" s="4">
        <f t="shared" si="224"/>
        <v>5.5000000000000049E-3</v>
      </c>
      <c r="T33" s="4" t="str">
        <f t="shared" si="225"/>
        <v>---</v>
      </c>
      <c r="U33" s="4" t="str">
        <f t="shared" si="226"/>
        <v>---</v>
      </c>
      <c r="W33" s="4">
        <f t="shared" si="227"/>
        <v>8653.5</v>
      </c>
      <c r="X33" s="4">
        <f t="shared" si="228"/>
        <v>9031.5</v>
      </c>
      <c r="Y33" s="4">
        <f t="shared" si="229"/>
        <v>9025.5</v>
      </c>
      <c r="Z33" s="4">
        <f t="shared" si="230"/>
        <v>9705.5</v>
      </c>
      <c r="AA33" s="4" t="str">
        <f t="shared" si="231"/>
        <v>---</v>
      </c>
      <c r="AB33" s="4" t="str">
        <f t="shared" si="232"/>
        <v>---</v>
      </c>
      <c r="AD33" s="15">
        <f t="shared" si="233"/>
        <v>260.28667769976988</v>
      </c>
      <c r="AE33" s="15">
        <f t="shared" si="234"/>
        <v>271.65645457277071</v>
      </c>
      <c r="AF33" s="15">
        <f t="shared" si="235"/>
        <v>271.47598192399295</v>
      </c>
      <c r="AG33" s="15">
        <f t="shared" si="236"/>
        <v>238.85144900629854</v>
      </c>
      <c r="AH33" s="15" t="str">
        <f t="shared" si="237"/>
        <v>---</v>
      </c>
      <c r="AI33" s="15" t="str">
        <f t="shared" si="238"/>
        <v>---</v>
      </c>
      <c r="AK33" s="15">
        <f t="shared" si="244"/>
        <v>260.56764080070803</v>
      </c>
      <c r="AL33" s="15">
        <f t="shared" si="245"/>
        <v>15.423203550161066</v>
      </c>
      <c r="AM33" s="15">
        <f t="shared" si="246"/>
        <v>260.21529218590359</v>
      </c>
      <c r="AN33" s="14">
        <f t="shared" si="247"/>
        <v>1.0623806893592729</v>
      </c>
      <c r="AP33" s="15">
        <f t="shared" si="248"/>
        <v>5.5617836301289749</v>
      </c>
      <c r="AQ33" s="15">
        <f t="shared" si="239"/>
        <v>5.604538233336533</v>
      </c>
      <c r="AR33" s="15">
        <f t="shared" si="240"/>
        <v>5.6038736710924368</v>
      </c>
      <c r="AS33" s="15">
        <f t="shared" si="241"/>
        <v>5.475841806412916</v>
      </c>
      <c r="AT33" s="15" t="str">
        <f t="shared" si="242"/>
        <v>---</v>
      </c>
      <c r="AU33" s="15" t="str">
        <f t="shared" si="243"/>
        <v>---</v>
      </c>
    </row>
    <row r="34" spans="1:47" x14ac:dyDescent="0.25">
      <c r="A34" t="s">
        <v>48</v>
      </c>
      <c r="B34" s="27">
        <f>'Raw Plate Reader Measurements'!$O$21</f>
        <v>4.5999999999999999E-2</v>
      </c>
      <c r="C34" s="27">
        <f>'Raw Plate Reader Measurements'!$O$22</f>
        <v>4.4999999999999998E-2</v>
      </c>
      <c r="D34" s="27">
        <f>'Raw Plate Reader Measurements'!$O$23</f>
        <v>4.4999999999999998E-2</v>
      </c>
      <c r="E34" s="27">
        <f>'Raw Plate Reader Measurements'!$O$24</f>
        <v>4.5999999999999999E-2</v>
      </c>
      <c r="F34" s="3"/>
      <c r="G34" s="3"/>
      <c r="I34" s="27">
        <f>'Raw Plate Reader Measurements'!$D$21</f>
        <v>11860</v>
      </c>
      <c r="J34" s="27">
        <f>'Raw Plate Reader Measurements'!$D$22</f>
        <v>11010</v>
      </c>
      <c r="K34" s="27">
        <f>'Raw Plate Reader Measurements'!$D$23</f>
        <v>10488</v>
      </c>
      <c r="L34" s="27">
        <f>'Raw Plate Reader Measurements'!$D$24</f>
        <v>10739</v>
      </c>
      <c r="M34" s="3"/>
      <c r="N34" s="3"/>
      <c r="P34" s="4">
        <f t="shared" si="221"/>
        <v>3.5000000000000031E-3</v>
      </c>
      <c r="Q34" s="4">
        <f t="shared" si="222"/>
        <v>2.5000000000000022E-3</v>
      </c>
      <c r="R34" s="4">
        <f t="shared" si="223"/>
        <v>2.5000000000000022E-3</v>
      </c>
      <c r="S34" s="4">
        <f t="shared" si="224"/>
        <v>3.5000000000000031E-3</v>
      </c>
      <c r="T34" s="4" t="str">
        <f t="shared" si="225"/>
        <v>---</v>
      </c>
      <c r="U34" s="4" t="str">
        <f t="shared" si="226"/>
        <v>---</v>
      </c>
      <c r="W34" s="4">
        <f t="shared" si="227"/>
        <v>7373.5</v>
      </c>
      <c r="X34" s="4">
        <f t="shared" si="228"/>
        <v>6523.5</v>
      </c>
      <c r="Y34" s="4">
        <f t="shared" si="229"/>
        <v>6001.5</v>
      </c>
      <c r="Z34" s="4">
        <f t="shared" si="230"/>
        <v>6252.5</v>
      </c>
      <c r="AA34" s="4" t="str">
        <f t="shared" si="231"/>
        <v>---</v>
      </c>
      <c r="AB34" s="4" t="str">
        <f t="shared" si="232"/>
        <v>---</v>
      </c>
      <c r="AD34" s="15">
        <f t="shared" si="233"/>
        <v>285.1532305206527</v>
      </c>
      <c r="AE34" s="15">
        <f t="shared" si="234"/>
        <v>353.19399729057693</v>
      </c>
      <c r="AF34" s="15">
        <f t="shared" si="235"/>
        <v>324.93198049197474</v>
      </c>
      <c r="AG34" s="15">
        <f t="shared" si="236"/>
        <v>241.8011221035303</v>
      </c>
      <c r="AH34" s="15" t="str">
        <f t="shared" si="237"/>
        <v>---</v>
      </c>
      <c r="AI34" s="15" t="str">
        <f t="shared" si="238"/>
        <v>---</v>
      </c>
      <c r="AK34" s="15">
        <f t="shared" si="244"/>
        <v>301.27008260168367</v>
      </c>
      <c r="AL34" s="15">
        <f t="shared" si="245"/>
        <v>48.484666002502827</v>
      </c>
      <c r="AM34" s="15">
        <f t="shared" si="246"/>
        <v>298.25353164565672</v>
      </c>
      <c r="AN34" s="14">
        <f t="shared" si="247"/>
        <v>1.1797455266577634</v>
      </c>
      <c r="AP34" s="15">
        <f t="shared" si="248"/>
        <v>5.6530266867358225</v>
      </c>
      <c r="AQ34" s="15">
        <f t="shared" si="239"/>
        <v>5.8670174733718428</v>
      </c>
      <c r="AR34" s="15">
        <f t="shared" si="240"/>
        <v>5.783615869631439</v>
      </c>
      <c r="AS34" s="15">
        <f t="shared" si="241"/>
        <v>5.4881155787966005</v>
      </c>
      <c r="AT34" s="15" t="str">
        <f t="shared" si="242"/>
        <v>---</v>
      </c>
      <c r="AU34" s="15" t="str">
        <f t="shared" si="243"/>
        <v>---</v>
      </c>
    </row>
    <row r="35" spans="1:47" x14ac:dyDescent="0.25">
      <c r="A35" t="s">
        <v>49</v>
      </c>
      <c r="B35" s="27">
        <f>'Raw Plate Reader Measurements'!$P$17</f>
        <v>5.2999999999999999E-2</v>
      </c>
      <c r="C35" s="27">
        <f>'Raw Plate Reader Measurements'!$P$18</f>
        <v>5.2999999999999999E-2</v>
      </c>
      <c r="D35" s="27">
        <f>'Raw Plate Reader Measurements'!$P$19</f>
        <v>5.2999999999999999E-2</v>
      </c>
      <c r="E35" s="27">
        <f>'Raw Plate Reader Measurements'!$P$20</f>
        <v>5.2999999999999999E-2</v>
      </c>
      <c r="F35" s="3"/>
      <c r="G35" s="3"/>
      <c r="I35" s="27">
        <f>'Raw Plate Reader Measurements'!$E$17</f>
        <v>9080</v>
      </c>
      <c r="J35" s="27">
        <f>'Raw Plate Reader Measurements'!$E$18</f>
        <v>9131</v>
      </c>
      <c r="K35" s="27">
        <f>'Raw Plate Reader Measurements'!$E$19</f>
        <v>9291</v>
      </c>
      <c r="L35" s="27">
        <f>'Raw Plate Reader Measurements'!$E$20</f>
        <v>9267</v>
      </c>
      <c r="M35" s="3"/>
      <c r="N35" s="3"/>
      <c r="P35" s="4">
        <f t="shared" si="221"/>
        <v>1.0500000000000002E-2</v>
      </c>
      <c r="Q35" s="4">
        <f t="shared" si="222"/>
        <v>1.0500000000000002E-2</v>
      </c>
      <c r="R35" s="4">
        <f t="shared" si="223"/>
        <v>1.0500000000000002E-2</v>
      </c>
      <c r="S35" s="4">
        <f t="shared" si="224"/>
        <v>1.0500000000000002E-2</v>
      </c>
      <c r="T35" s="4" t="str">
        <f t="shared" si="225"/>
        <v>---</v>
      </c>
      <c r="U35" s="4" t="str">
        <f t="shared" si="226"/>
        <v>---</v>
      </c>
      <c r="W35" s="4">
        <f t="shared" si="227"/>
        <v>4593.5</v>
      </c>
      <c r="X35" s="4">
        <f t="shared" si="228"/>
        <v>4644.5</v>
      </c>
      <c r="Y35" s="4">
        <f t="shared" si="229"/>
        <v>4804.5</v>
      </c>
      <c r="Z35" s="4">
        <f t="shared" si="230"/>
        <v>4780.5</v>
      </c>
      <c r="AA35" s="4" t="str">
        <f t="shared" si="231"/>
        <v>---</v>
      </c>
      <c r="AB35" s="4" t="str">
        <f t="shared" si="232"/>
        <v>---</v>
      </c>
      <c r="AD35" s="15">
        <f t="shared" si="233"/>
        <v>59.214365154341856</v>
      </c>
      <c r="AE35" s="15">
        <f t="shared" si="234"/>
        <v>59.871801232032382</v>
      </c>
      <c r="AF35" s="15">
        <f t="shared" si="235"/>
        <v>61.934345789492859</v>
      </c>
      <c r="AG35" s="15">
        <f t="shared" si="236"/>
        <v>61.624964105873786</v>
      </c>
      <c r="AH35" s="15" t="str">
        <f t="shared" si="237"/>
        <v>---</v>
      </c>
      <c r="AI35" s="15" t="str">
        <f t="shared" si="238"/>
        <v>---</v>
      </c>
      <c r="AK35" s="15">
        <f t="shared" si="244"/>
        <v>60.661369070435214</v>
      </c>
      <c r="AL35" s="15">
        <f t="shared" si="245"/>
        <v>1.3249179627703074</v>
      </c>
      <c r="AM35" s="15">
        <f t="shared" si="246"/>
        <v>60.650503256509637</v>
      </c>
      <c r="AN35" s="14">
        <f t="shared" si="247"/>
        <v>1.0221045720191742</v>
      </c>
      <c r="AP35" s="15">
        <f t="shared" si="248"/>
        <v>4.0811641670882386</v>
      </c>
      <c r="AQ35" s="15">
        <f t="shared" si="239"/>
        <v>4.0922056302042931</v>
      </c>
      <c r="AR35" s="15">
        <f t="shared" si="240"/>
        <v>4.1260748850940407</v>
      </c>
      <c r="AS35" s="15">
        <f t="shared" si="241"/>
        <v>4.1210670499022184</v>
      </c>
      <c r="AT35" s="15" t="str">
        <f t="shared" si="242"/>
        <v>---</v>
      </c>
      <c r="AU35" s="15" t="str">
        <f t="shared" si="243"/>
        <v>---</v>
      </c>
    </row>
    <row r="36" spans="1:47" x14ac:dyDescent="0.25">
      <c r="A36" t="s">
        <v>51</v>
      </c>
      <c r="B36" s="27">
        <f>'Raw Plate Reader Measurements'!$P$21</f>
        <v>5.2999999999999999E-2</v>
      </c>
      <c r="C36" s="27">
        <f>'Raw Plate Reader Measurements'!$P$22</f>
        <v>5.3999999999999999E-2</v>
      </c>
      <c r="D36" s="27">
        <f>'Raw Plate Reader Measurements'!$P$23</f>
        <v>5.2999999999999999E-2</v>
      </c>
      <c r="E36" s="27">
        <f>'Raw Plate Reader Measurements'!$P$24</f>
        <v>5.2999999999999999E-2</v>
      </c>
      <c r="F36" s="3"/>
      <c r="G36" s="3"/>
      <c r="I36" s="27">
        <f>'Raw Plate Reader Measurements'!$E$21</f>
        <v>8627</v>
      </c>
      <c r="J36" s="27">
        <f>'Raw Plate Reader Measurements'!$E$22</f>
        <v>8720</v>
      </c>
      <c r="K36" s="27">
        <f>'Raw Plate Reader Measurements'!$E$23</f>
        <v>8521</v>
      </c>
      <c r="L36" s="27">
        <f>'Raw Plate Reader Measurements'!$E$24</f>
        <v>8335</v>
      </c>
      <c r="M36" s="3"/>
      <c r="N36" s="3"/>
      <c r="P36" s="4">
        <f t="shared" si="221"/>
        <v>1.0500000000000002E-2</v>
      </c>
      <c r="Q36" s="4">
        <f t="shared" si="222"/>
        <v>1.1500000000000003E-2</v>
      </c>
      <c r="R36" s="4">
        <f t="shared" si="223"/>
        <v>1.0500000000000002E-2</v>
      </c>
      <c r="S36" s="4">
        <f t="shared" si="224"/>
        <v>1.0500000000000002E-2</v>
      </c>
      <c r="T36" s="4" t="str">
        <f t="shared" si="225"/>
        <v>---</v>
      </c>
      <c r="U36" s="4" t="str">
        <f t="shared" si="226"/>
        <v>---</v>
      </c>
      <c r="W36" s="4">
        <f t="shared" si="227"/>
        <v>4140.5</v>
      </c>
      <c r="X36" s="4">
        <f t="shared" si="228"/>
        <v>4233.5</v>
      </c>
      <c r="Y36" s="4">
        <f t="shared" si="229"/>
        <v>4034.5</v>
      </c>
      <c r="Z36" s="4">
        <f t="shared" si="230"/>
        <v>3848.5</v>
      </c>
      <c r="AA36" s="4" t="str">
        <f t="shared" si="231"/>
        <v>---</v>
      </c>
      <c r="AB36" s="4" t="str">
        <f t="shared" si="232"/>
        <v>---</v>
      </c>
      <c r="AD36" s="15">
        <f t="shared" si="233"/>
        <v>53.374785876031886</v>
      </c>
      <c r="AE36" s="15">
        <f t="shared" si="234"/>
        <v>49.828105995703098</v>
      </c>
      <c r="AF36" s="15">
        <f t="shared" si="235"/>
        <v>52.008350106714317</v>
      </c>
      <c r="AG36" s="15">
        <f t="shared" si="236"/>
        <v>49.610642058666507</v>
      </c>
      <c r="AH36" s="15" t="str">
        <f t="shared" si="237"/>
        <v>---</v>
      </c>
      <c r="AI36" s="15" t="str">
        <f t="shared" si="238"/>
        <v>---</v>
      </c>
      <c r="AK36" s="15">
        <f t="shared" si="244"/>
        <v>51.205471009278952</v>
      </c>
      <c r="AL36" s="15">
        <f t="shared" si="245"/>
        <v>1.8065764674791502</v>
      </c>
      <c r="AM36" s="15">
        <f t="shared" si="246"/>
        <v>51.181688867981549</v>
      </c>
      <c r="AN36" s="14">
        <f t="shared" si="247"/>
        <v>1.0357793013358096</v>
      </c>
      <c r="AP36" s="15">
        <f t="shared" si="248"/>
        <v>3.9773384598504729</v>
      </c>
      <c r="AQ36" s="15">
        <f t="shared" si="239"/>
        <v>3.908579202253323</v>
      </c>
      <c r="AR36" s="15">
        <f t="shared" si="240"/>
        <v>3.951404284665279</v>
      </c>
      <c r="AS36" s="15">
        <f t="shared" si="241"/>
        <v>3.9042053683510898</v>
      </c>
      <c r="AT36" s="15" t="str">
        <f t="shared" si="242"/>
        <v>---</v>
      </c>
      <c r="AU36" s="15" t="str">
        <f t="shared" si="243"/>
        <v>---</v>
      </c>
    </row>
    <row r="37" spans="1:47" x14ac:dyDescent="0.25">
      <c r="A37" t="s">
        <v>52</v>
      </c>
      <c r="B37" s="27">
        <f>'Raw Plate Reader Measurements'!$Q$17</f>
        <v>5.8999999999999997E-2</v>
      </c>
      <c r="C37" s="27">
        <f>'Raw Plate Reader Measurements'!$Q$18</f>
        <v>5.7000000000000002E-2</v>
      </c>
      <c r="D37" s="27">
        <f>'Raw Plate Reader Measurements'!$Q$19</f>
        <v>5.7000000000000002E-2</v>
      </c>
      <c r="E37" s="27">
        <f>'Raw Plate Reader Measurements'!$Q$20</f>
        <v>5.7000000000000002E-2</v>
      </c>
      <c r="F37" s="3"/>
      <c r="G37" s="3"/>
      <c r="I37" s="27">
        <f>'Raw Plate Reader Measurements'!$F$17</f>
        <v>4534</v>
      </c>
      <c r="J37" s="27">
        <f>'Raw Plate Reader Measurements'!$F$18</f>
        <v>4403</v>
      </c>
      <c r="K37" s="27">
        <f>'Raw Plate Reader Measurements'!$F$19</f>
        <v>4438</v>
      </c>
      <c r="L37" s="27">
        <f>'Raw Plate Reader Measurements'!$F$20</f>
        <v>4394</v>
      </c>
      <c r="M37" s="3"/>
      <c r="N37" s="3"/>
      <c r="P37" s="4">
        <f t="shared" si="221"/>
        <v>1.6500000000000001E-2</v>
      </c>
      <c r="Q37" s="4">
        <f t="shared" si="222"/>
        <v>1.4500000000000006E-2</v>
      </c>
      <c r="R37" s="4">
        <f t="shared" si="223"/>
        <v>1.4500000000000006E-2</v>
      </c>
      <c r="S37" s="4">
        <f t="shared" si="224"/>
        <v>1.4500000000000006E-2</v>
      </c>
      <c r="T37" s="4" t="str">
        <f t="shared" si="225"/>
        <v>---</v>
      </c>
      <c r="U37" s="4" t="str">
        <f t="shared" si="226"/>
        <v>---</v>
      </c>
      <c r="W37" s="4">
        <f t="shared" si="227"/>
        <v>47.5</v>
      </c>
      <c r="X37" s="4">
        <f t="shared" si="228"/>
        <v>-83.5</v>
      </c>
      <c r="Y37" s="4">
        <f t="shared" si="229"/>
        <v>-48.5</v>
      </c>
      <c r="Z37" s="4">
        <f t="shared" si="230"/>
        <v>-92.5</v>
      </c>
      <c r="AA37" s="4" t="str">
        <f t="shared" si="231"/>
        <v>---</v>
      </c>
      <c r="AB37" s="4" t="str">
        <f t="shared" si="232"/>
        <v>---</v>
      </c>
      <c r="AD37" s="15">
        <f t="shared" si="233"/>
        <v>0.38965685531568661</v>
      </c>
      <c r="AE37" s="15">
        <f t="shared" si="234"/>
        <v>-0.77945514687649664</v>
      </c>
      <c r="AF37" s="15">
        <f t="shared" si="235"/>
        <v>-0.45273742064083938</v>
      </c>
      <c r="AG37" s="15">
        <f t="shared" si="236"/>
        <v>-0.86346827647995139</v>
      </c>
      <c r="AH37" s="15" t="str">
        <f t="shared" si="237"/>
        <v>---</v>
      </c>
      <c r="AI37" s="15" t="str">
        <f t="shared" si="238"/>
        <v>---</v>
      </c>
      <c r="AK37" s="15">
        <f t="shared" si="244"/>
        <v>-0.42650099717040024</v>
      </c>
      <c r="AL37" s="15">
        <f t="shared" si="245"/>
        <v>0.57222344850974838</v>
      </c>
      <c r="AM37" s="15" t="e">
        <f t="shared" si="246"/>
        <v>#NUM!</v>
      </c>
      <c r="AN37" s="14" t="e">
        <f t="shared" si="247"/>
        <v>#NUM!</v>
      </c>
      <c r="AP37" s="15">
        <f t="shared" si="248"/>
        <v>-0.94248878532574365</v>
      </c>
      <c r="AQ37" s="15" t="e">
        <f t="shared" si="239"/>
        <v>#NUM!</v>
      </c>
      <c r="AR37" s="15" t="e">
        <f t="shared" si="240"/>
        <v>#NUM!</v>
      </c>
      <c r="AS37" s="15" t="e">
        <f t="shared" si="241"/>
        <v>#NUM!</v>
      </c>
      <c r="AT37" s="15" t="str">
        <f t="shared" si="242"/>
        <v>---</v>
      </c>
      <c r="AU37" s="15" t="str">
        <f t="shared" si="243"/>
        <v>---</v>
      </c>
    </row>
    <row r="38" spans="1:47" x14ac:dyDescent="0.25">
      <c r="A38" t="s">
        <v>53</v>
      </c>
      <c r="B38" s="27">
        <f>'Raw Plate Reader Measurements'!$Q$21</f>
        <v>5.5E-2</v>
      </c>
      <c r="C38" s="27">
        <f>'Raw Plate Reader Measurements'!$Q$22</f>
        <v>5.3999999999999999E-2</v>
      </c>
      <c r="D38" s="27">
        <f>'Raw Plate Reader Measurements'!$Q$23</f>
        <v>5.5E-2</v>
      </c>
      <c r="E38" s="27">
        <f>'Raw Plate Reader Measurements'!$Q$24</f>
        <v>5.3999999999999999E-2</v>
      </c>
      <c r="F38" s="3"/>
      <c r="G38" s="3"/>
      <c r="I38" s="27">
        <f>'Raw Plate Reader Measurements'!$F$21</f>
        <v>4167</v>
      </c>
      <c r="J38" s="27">
        <f>'Raw Plate Reader Measurements'!$F$22</f>
        <v>4084</v>
      </c>
      <c r="K38" s="27">
        <f>'Raw Plate Reader Measurements'!$F$23</f>
        <v>4424</v>
      </c>
      <c r="L38" s="27">
        <f>'Raw Plate Reader Measurements'!$F$24</f>
        <v>4029</v>
      </c>
      <c r="M38" s="3"/>
      <c r="N38" s="3"/>
      <c r="P38" s="4">
        <f t="shared" si="221"/>
        <v>1.2500000000000004E-2</v>
      </c>
      <c r="Q38" s="4">
        <f t="shared" si="222"/>
        <v>1.1500000000000003E-2</v>
      </c>
      <c r="R38" s="4">
        <f t="shared" si="223"/>
        <v>1.2500000000000004E-2</v>
      </c>
      <c r="S38" s="4">
        <f t="shared" si="224"/>
        <v>1.1500000000000003E-2</v>
      </c>
      <c r="T38" s="4" t="str">
        <f t="shared" si="225"/>
        <v>---</v>
      </c>
      <c r="U38" s="4" t="str">
        <f t="shared" si="226"/>
        <v>---</v>
      </c>
      <c r="W38" s="4">
        <f t="shared" si="227"/>
        <v>-319.5</v>
      </c>
      <c r="X38" s="4">
        <f t="shared" si="228"/>
        <v>-402.5</v>
      </c>
      <c r="Y38" s="4">
        <f t="shared" si="229"/>
        <v>-62.5</v>
      </c>
      <c r="Z38" s="4">
        <f t="shared" si="230"/>
        <v>-457.5</v>
      </c>
      <c r="AA38" s="4" t="str">
        <f t="shared" si="231"/>
        <v>---</v>
      </c>
      <c r="AB38" s="4" t="str">
        <f t="shared" si="232"/>
        <v>---</v>
      </c>
      <c r="AD38" s="15">
        <f t="shared" si="233"/>
        <v>-3.459660677070266</v>
      </c>
      <c r="AE38" s="15">
        <f t="shared" si="234"/>
        <v>-4.7374070304170308</v>
      </c>
      <c r="AF38" s="15">
        <f t="shared" si="235"/>
        <v>-0.67677243291671862</v>
      </c>
      <c r="AG38" s="15">
        <f t="shared" si="236"/>
        <v>-5.3847545749460659</v>
      </c>
      <c r="AH38" s="15" t="str">
        <f t="shared" si="237"/>
        <v>---</v>
      </c>
      <c r="AI38" s="15" t="str">
        <f t="shared" si="238"/>
        <v>---</v>
      </c>
      <c r="AK38" s="15">
        <f t="shared" si="244"/>
        <v>-3.5646486788375205</v>
      </c>
      <c r="AL38" s="15">
        <f t="shared" si="245"/>
        <v>2.0847861054568071</v>
      </c>
      <c r="AM38" s="15" t="e">
        <f t="shared" si="246"/>
        <v>#NUM!</v>
      </c>
      <c r="AN38" s="14" t="e">
        <f t="shared" si="247"/>
        <v>#NUM!</v>
      </c>
      <c r="AP38" s="15" t="e">
        <f t="shared" si="248"/>
        <v>#NUM!</v>
      </c>
      <c r="AQ38" s="15" t="e">
        <f t="shared" si="239"/>
        <v>#NUM!</v>
      </c>
      <c r="AR38" s="15" t="e">
        <f t="shared" si="240"/>
        <v>#NUM!</v>
      </c>
      <c r="AS38" s="15" t="e">
        <f t="shared" si="241"/>
        <v>#NUM!</v>
      </c>
      <c r="AT38" s="15" t="str">
        <f t="shared" si="242"/>
        <v>---</v>
      </c>
      <c r="AU38" s="15" t="str">
        <f t="shared" si="243"/>
        <v>---</v>
      </c>
    </row>
    <row r="39" spans="1:47" x14ac:dyDescent="0.25">
      <c r="A39" t="s">
        <v>54</v>
      </c>
      <c r="B39" s="27">
        <f>'Raw Plate Reader Measurements'!$R$17</f>
        <v>4.9000000000000002E-2</v>
      </c>
      <c r="C39" s="27">
        <f>'Raw Plate Reader Measurements'!$R$18</f>
        <v>4.9000000000000002E-2</v>
      </c>
      <c r="D39" s="27">
        <f>'Raw Plate Reader Measurements'!$R$19</f>
        <v>4.9000000000000002E-2</v>
      </c>
      <c r="E39" s="27">
        <f>'Raw Plate Reader Measurements'!$R$20</f>
        <v>4.9000000000000002E-2</v>
      </c>
      <c r="F39" s="3"/>
      <c r="G39" s="3"/>
      <c r="I39" s="27">
        <f>'Raw Plate Reader Measurements'!$G$17</f>
        <v>7271</v>
      </c>
      <c r="J39" s="27">
        <f>'Raw Plate Reader Measurements'!$G$18</f>
        <v>7577</v>
      </c>
      <c r="K39" s="27">
        <f>'Raw Plate Reader Measurements'!$G$19</f>
        <v>7464</v>
      </c>
      <c r="L39" s="27">
        <f>'Raw Plate Reader Measurements'!$G$20</f>
        <v>7443</v>
      </c>
      <c r="M39" s="3"/>
      <c r="N39" s="3"/>
      <c r="P39" s="4">
        <f t="shared" si="221"/>
        <v>6.5000000000000058E-3</v>
      </c>
      <c r="Q39" s="4">
        <f t="shared" si="222"/>
        <v>6.5000000000000058E-3</v>
      </c>
      <c r="R39" s="4">
        <f t="shared" si="223"/>
        <v>6.5000000000000058E-3</v>
      </c>
      <c r="S39" s="4">
        <f t="shared" si="224"/>
        <v>6.5000000000000058E-3</v>
      </c>
      <c r="T39" s="4" t="str">
        <f t="shared" si="225"/>
        <v>---</v>
      </c>
      <c r="U39" s="4" t="str">
        <f t="shared" si="226"/>
        <v>---</v>
      </c>
      <c r="W39" s="4">
        <f t="shared" si="227"/>
        <v>2784.5</v>
      </c>
      <c r="X39" s="4">
        <f t="shared" si="228"/>
        <v>3090.5</v>
      </c>
      <c r="Y39" s="4">
        <f t="shared" si="229"/>
        <v>2977.5</v>
      </c>
      <c r="Z39" s="4">
        <f t="shared" si="230"/>
        <v>2956.5</v>
      </c>
      <c r="AA39" s="4" t="str">
        <f t="shared" si="231"/>
        <v>---</v>
      </c>
      <c r="AB39" s="4" t="str">
        <f t="shared" si="232"/>
        <v>---</v>
      </c>
      <c r="AD39" s="15">
        <f t="shared" si="233"/>
        <v>57.983779675587762</v>
      </c>
      <c r="AE39" s="15">
        <f t="shared" si="234"/>
        <v>64.355852428588236</v>
      </c>
      <c r="AF39" s="15">
        <f t="shared" si="235"/>
        <v>62.00276673875473</v>
      </c>
      <c r="AG39" s="15">
        <f t="shared" si="236"/>
        <v>61.565467628254694</v>
      </c>
      <c r="AH39" s="15" t="str">
        <f t="shared" si="237"/>
        <v>---</v>
      </c>
      <c r="AI39" s="15" t="str">
        <f t="shared" si="238"/>
        <v>---</v>
      </c>
      <c r="AK39" s="15">
        <f t="shared" si="244"/>
        <v>61.47696661779635</v>
      </c>
      <c r="AL39" s="15">
        <f t="shared" si="245"/>
        <v>2.6315164652627852</v>
      </c>
      <c r="AM39" s="15">
        <f t="shared" si="246"/>
        <v>61.434270431387084</v>
      </c>
      <c r="AN39" s="14">
        <f t="shared" si="247"/>
        <v>1.0441087214844815</v>
      </c>
      <c r="AP39" s="15">
        <f t="shared" si="248"/>
        <v>4.0601633106683268</v>
      </c>
      <c r="AQ39" s="15">
        <f t="shared" si="239"/>
        <v>4.164427876737931</v>
      </c>
      <c r="AR39" s="15">
        <f t="shared" si="240"/>
        <v>4.1271790088680582</v>
      </c>
      <c r="AS39" s="15">
        <f t="shared" si="241"/>
        <v>4.1201011228994879</v>
      </c>
      <c r="AT39" s="15" t="str">
        <f t="shared" si="242"/>
        <v>---</v>
      </c>
      <c r="AU39" s="15" t="str">
        <f t="shared" si="243"/>
        <v>---</v>
      </c>
    </row>
    <row r="40" spans="1:47" x14ac:dyDescent="0.25">
      <c r="A40" t="s">
        <v>55</v>
      </c>
      <c r="B40" s="27">
        <f>'Raw Plate Reader Measurements'!$R$21</f>
        <v>4.7E-2</v>
      </c>
      <c r="C40" s="27">
        <f>'Raw Plate Reader Measurements'!$R$22</f>
        <v>4.7E-2</v>
      </c>
      <c r="D40" s="27">
        <f>'Raw Plate Reader Measurements'!$R$23</f>
        <v>4.7E-2</v>
      </c>
      <c r="E40" s="27">
        <f>'Raw Plate Reader Measurements'!$R$24</f>
        <v>4.5999999999999999E-2</v>
      </c>
      <c r="F40" s="3"/>
      <c r="G40" s="3"/>
      <c r="I40" s="27">
        <f>'Raw Plate Reader Measurements'!$G$21</f>
        <v>8599</v>
      </c>
      <c r="J40" s="27">
        <f>'Raw Plate Reader Measurements'!$G$22</f>
        <v>8573</v>
      </c>
      <c r="K40" s="27">
        <f>'Raw Plate Reader Measurements'!$G$23</f>
        <v>7942</v>
      </c>
      <c r="L40" s="27">
        <f>'Raw Plate Reader Measurements'!$G$24</f>
        <v>7880</v>
      </c>
      <c r="M40" s="3"/>
      <c r="N40" s="3"/>
      <c r="P40" s="4">
        <f t="shared" si="221"/>
        <v>4.500000000000004E-3</v>
      </c>
      <c r="Q40" s="4">
        <f t="shared" si="222"/>
        <v>4.500000000000004E-3</v>
      </c>
      <c r="R40" s="4">
        <f t="shared" si="223"/>
        <v>4.500000000000004E-3</v>
      </c>
      <c r="S40" s="4">
        <f t="shared" si="224"/>
        <v>3.5000000000000031E-3</v>
      </c>
      <c r="T40" s="4" t="str">
        <f t="shared" si="225"/>
        <v>---</v>
      </c>
      <c r="U40" s="4" t="str">
        <f t="shared" si="226"/>
        <v>---</v>
      </c>
      <c r="W40" s="4">
        <f t="shared" si="227"/>
        <v>4112.5</v>
      </c>
      <c r="X40" s="4">
        <f t="shared" si="228"/>
        <v>4086.5</v>
      </c>
      <c r="Y40" s="4">
        <f t="shared" si="229"/>
        <v>3455.5</v>
      </c>
      <c r="Z40" s="4">
        <f t="shared" si="230"/>
        <v>3393.5</v>
      </c>
      <c r="AA40" s="4" t="str">
        <f t="shared" si="231"/>
        <v>---</v>
      </c>
      <c r="AB40" s="4" t="str">
        <f t="shared" si="232"/>
        <v>---</v>
      </c>
      <c r="AD40" s="15">
        <f t="shared" si="233"/>
        <v>123.69896134977796</v>
      </c>
      <c r="AE40" s="15">
        <f t="shared" si="234"/>
        <v>122.9169132050742</v>
      </c>
      <c r="AF40" s="15">
        <f t="shared" si="235"/>
        <v>103.93720630860977</v>
      </c>
      <c r="AG40" s="15">
        <f t="shared" si="236"/>
        <v>131.23584292016477</v>
      </c>
      <c r="AH40" s="15" t="str">
        <f t="shared" si="237"/>
        <v>---</v>
      </c>
      <c r="AI40" s="15" t="str">
        <f t="shared" si="238"/>
        <v>---</v>
      </c>
      <c r="AK40" s="15">
        <f t="shared" si="244"/>
        <v>120.44723094590667</v>
      </c>
      <c r="AL40" s="15">
        <f t="shared" si="245"/>
        <v>11.628243532250311</v>
      </c>
      <c r="AM40" s="15">
        <f t="shared" si="246"/>
        <v>120.0052651129069</v>
      </c>
      <c r="AN40" s="14">
        <f t="shared" si="247"/>
        <v>1.1054663267888567</v>
      </c>
      <c r="AP40" s="15">
        <f t="shared" si="248"/>
        <v>4.8178508828375479</v>
      </c>
      <c r="AQ40" s="15">
        <f t="shared" si="239"/>
        <v>4.8115086247201049</v>
      </c>
      <c r="AR40" s="15">
        <f t="shared" si="240"/>
        <v>4.6437869312953701</v>
      </c>
      <c r="AS40" s="15">
        <f t="shared" si="241"/>
        <v>4.8769960321886403</v>
      </c>
      <c r="AT40" s="15" t="str">
        <f t="shared" si="242"/>
        <v>---</v>
      </c>
      <c r="AU40" s="15" t="str">
        <f t="shared" si="243"/>
        <v>---</v>
      </c>
    </row>
    <row r="41" spans="1:47" x14ac:dyDescent="0.25">
      <c r="A41" t="s">
        <v>56</v>
      </c>
      <c r="B41" s="27">
        <f>'Raw Plate Reader Measurements'!$S$17</f>
        <v>5.1999999999999998E-2</v>
      </c>
      <c r="C41" s="27">
        <f>'Raw Plate Reader Measurements'!$S$18</f>
        <v>5.1999999999999998E-2</v>
      </c>
      <c r="D41" s="27">
        <f>'Raw Plate Reader Measurements'!$S$19</f>
        <v>5.1999999999999998E-2</v>
      </c>
      <c r="E41" s="27">
        <f>'Raw Plate Reader Measurements'!$S$20</f>
        <v>5.1999999999999998E-2</v>
      </c>
      <c r="F41" s="3"/>
      <c r="G41" s="3"/>
      <c r="I41" s="27">
        <f>'Raw Plate Reader Measurements'!$H$17</f>
        <v>5594</v>
      </c>
      <c r="J41" s="27">
        <f>'Raw Plate Reader Measurements'!$H$18</f>
        <v>5394</v>
      </c>
      <c r="K41" s="27">
        <f>'Raw Plate Reader Measurements'!$H$19</f>
        <v>5647</v>
      </c>
      <c r="L41" s="27">
        <f>'Raw Plate Reader Measurements'!$H$20</f>
        <v>5697</v>
      </c>
      <c r="M41" s="3"/>
      <c r="N41" s="3"/>
      <c r="P41" s="4">
        <f t="shared" si="221"/>
        <v>9.5000000000000015E-3</v>
      </c>
      <c r="Q41" s="4">
        <f t="shared" si="222"/>
        <v>9.5000000000000015E-3</v>
      </c>
      <c r="R41" s="4">
        <f t="shared" si="223"/>
        <v>9.5000000000000015E-3</v>
      </c>
      <c r="S41" s="4">
        <f t="shared" si="224"/>
        <v>9.5000000000000015E-3</v>
      </c>
      <c r="T41" s="4" t="str">
        <f t="shared" si="225"/>
        <v>---</v>
      </c>
      <c r="U41" s="4" t="str">
        <f t="shared" si="226"/>
        <v>---</v>
      </c>
      <c r="W41" s="4">
        <f t="shared" si="227"/>
        <v>1107.5</v>
      </c>
      <c r="X41" s="4">
        <f t="shared" si="228"/>
        <v>907.5</v>
      </c>
      <c r="Y41" s="4">
        <f t="shared" si="229"/>
        <v>1160.5</v>
      </c>
      <c r="Z41" s="4">
        <f t="shared" si="230"/>
        <v>1210.5</v>
      </c>
      <c r="AA41" s="4" t="str">
        <f t="shared" si="231"/>
        <v>---</v>
      </c>
      <c r="AB41" s="4" t="str">
        <f t="shared" si="232"/>
        <v>---</v>
      </c>
      <c r="AD41" s="15">
        <f t="shared" si="233"/>
        <v>15.779483567479284</v>
      </c>
      <c r="AE41" s="15">
        <f t="shared" si="234"/>
        <v>12.929915428882573</v>
      </c>
      <c r="AF41" s="15">
        <f t="shared" si="235"/>
        <v>16.53461912420741</v>
      </c>
      <c r="AG41" s="15">
        <f t="shared" si="236"/>
        <v>17.247011158856591</v>
      </c>
      <c r="AH41" s="15" t="str">
        <f t="shared" si="237"/>
        <v>---</v>
      </c>
      <c r="AI41" s="15" t="str">
        <f t="shared" si="238"/>
        <v>---</v>
      </c>
      <c r="AK41" s="15">
        <f t="shared" si="244"/>
        <v>15.622757319856465</v>
      </c>
      <c r="AL41" s="15">
        <f t="shared" si="245"/>
        <v>1.8925866823141368</v>
      </c>
      <c r="AM41" s="15">
        <f t="shared" si="246"/>
        <v>15.530989545831961</v>
      </c>
      <c r="AN41" s="14">
        <f t="shared" si="247"/>
        <v>1.1359615242944094</v>
      </c>
      <c r="AP41" s="15">
        <f t="shared" si="248"/>
        <v>2.7587105878529909</v>
      </c>
      <c r="AQ41" s="15">
        <f t="shared" si="239"/>
        <v>2.5595436520727062</v>
      </c>
      <c r="AR41" s="15">
        <f t="shared" si="240"/>
        <v>2.8054563116481921</v>
      </c>
      <c r="AS41" s="15">
        <f t="shared" si="241"/>
        <v>2.8476388623118134</v>
      </c>
      <c r="AT41" s="15" t="str">
        <f t="shared" si="242"/>
        <v>---</v>
      </c>
      <c r="AU41" s="15" t="str">
        <f t="shared" si="243"/>
        <v>---</v>
      </c>
    </row>
    <row r="42" spans="1:47" x14ac:dyDescent="0.25">
      <c r="A42" t="s">
        <v>57</v>
      </c>
      <c r="B42" s="27">
        <f>'Raw Plate Reader Measurements'!$S$21</f>
        <v>5.2999999999999999E-2</v>
      </c>
      <c r="C42" s="27">
        <f>'Raw Plate Reader Measurements'!$S$22</f>
        <v>5.3999999999999999E-2</v>
      </c>
      <c r="D42" s="27">
        <f>'Raw Plate Reader Measurements'!$S$23</f>
        <v>5.1999999999999998E-2</v>
      </c>
      <c r="E42" s="27">
        <f>'Raw Plate Reader Measurements'!$S$24</f>
        <v>5.1999999999999998E-2</v>
      </c>
      <c r="F42" s="3"/>
      <c r="G42" s="3"/>
      <c r="I42" s="27">
        <f>'Raw Plate Reader Measurements'!$H$21</f>
        <v>5940</v>
      </c>
      <c r="J42" s="27">
        <f>'Raw Plate Reader Measurements'!$H$22</f>
        <v>5862</v>
      </c>
      <c r="K42" s="27">
        <f>'Raw Plate Reader Measurements'!$H$23</f>
        <v>5692</v>
      </c>
      <c r="L42" s="27">
        <f>'Raw Plate Reader Measurements'!$H$24</f>
        <v>5567</v>
      </c>
      <c r="M42" s="3"/>
      <c r="N42" s="3"/>
      <c r="P42" s="4">
        <f t="shared" si="221"/>
        <v>1.0500000000000002E-2</v>
      </c>
      <c r="Q42" s="4">
        <f t="shared" si="222"/>
        <v>1.1500000000000003E-2</v>
      </c>
      <c r="R42" s="4">
        <f t="shared" si="223"/>
        <v>9.5000000000000015E-3</v>
      </c>
      <c r="S42" s="4">
        <f t="shared" si="224"/>
        <v>9.5000000000000015E-3</v>
      </c>
      <c r="T42" s="4" t="str">
        <f t="shared" si="225"/>
        <v>---</v>
      </c>
      <c r="U42" s="4" t="str">
        <f t="shared" si="226"/>
        <v>---</v>
      </c>
      <c r="W42" s="4">
        <f t="shared" si="227"/>
        <v>1453.5</v>
      </c>
      <c r="X42" s="4">
        <f t="shared" si="228"/>
        <v>1375.5</v>
      </c>
      <c r="Y42" s="4">
        <f t="shared" si="229"/>
        <v>1205.5</v>
      </c>
      <c r="Z42" s="4">
        <f t="shared" si="230"/>
        <v>1080.5</v>
      </c>
      <c r="AA42" s="4" t="str">
        <f t="shared" si="231"/>
        <v>---</v>
      </c>
      <c r="AB42" s="4" t="str">
        <f t="shared" si="232"/>
        <v>---</v>
      </c>
      <c r="AD42" s="15">
        <f t="shared" si="233"/>
        <v>18.736928214180011</v>
      </c>
      <c r="AE42" s="15">
        <f t="shared" si="234"/>
        <v>16.189573590903418</v>
      </c>
      <c r="AF42" s="15">
        <f t="shared" si="235"/>
        <v>17.175771955391671</v>
      </c>
      <c r="AG42" s="15">
        <f t="shared" si="236"/>
        <v>15.394791868768728</v>
      </c>
      <c r="AH42" s="15" t="str">
        <f t="shared" si="237"/>
        <v>---</v>
      </c>
      <c r="AI42" s="15" t="str">
        <f t="shared" si="238"/>
        <v>---</v>
      </c>
      <c r="AK42" s="15">
        <f t="shared" si="244"/>
        <v>16.874266407310955</v>
      </c>
      <c r="AL42" s="15">
        <f t="shared" si="245"/>
        <v>1.4396832713397962</v>
      </c>
      <c r="AM42" s="15">
        <f t="shared" si="246"/>
        <v>16.828909407309634</v>
      </c>
      <c r="AN42" s="14">
        <f t="shared" si="247"/>
        <v>1.0880937971582643</v>
      </c>
      <c r="AP42" s="15">
        <f t="shared" si="248"/>
        <v>2.9304963473756485</v>
      </c>
      <c r="AQ42" s="15">
        <f t="shared" si="239"/>
        <v>2.7843674295356204</v>
      </c>
      <c r="AR42" s="15">
        <f t="shared" si="240"/>
        <v>2.8434997835549258</v>
      </c>
      <c r="AS42" s="15">
        <f t="shared" si="241"/>
        <v>2.7340292618806412</v>
      </c>
      <c r="AT42" s="15" t="str">
        <f t="shared" si="242"/>
        <v>---</v>
      </c>
      <c r="AU42" s="15" t="str">
        <f t="shared" si="243"/>
        <v>---</v>
      </c>
    </row>
    <row r="43" spans="1:47" x14ac:dyDescent="0.25">
      <c r="A43" t="s">
        <v>58</v>
      </c>
      <c r="B43" s="27">
        <f>'Raw Plate Reader Measurements'!$T$17</f>
        <v>5.6000000000000001E-2</v>
      </c>
      <c r="C43" s="27">
        <f>'Raw Plate Reader Measurements'!$T$18</f>
        <v>5.5E-2</v>
      </c>
      <c r="D43" s="27">
        <f>'Raw Plate Reader Measurements'!$T$19</f>
        <v>5.6000000000000001E-2</v>
      </c>
      <c r="E43" s="27">
        <f>'Raw Plate Reader Measurements'!$T$20</f>
        <v>5.6000000000000001E-2</v>
      </c>
      <c r="F43" s="3"/>
      <c r="G43" s="3"/>
      <c r="I43" s="27">
        <f>'Raw Plate Reader Measurements'!$I$17</f>
        <v>4477</v>
      </c>
      <c r="J43" s="27">
        <f>'Raw Plate Reader Measurements'!$I$18</f>
        <v>4074</v>
      </c>
      <c r="K43" s="27">
        <f>'Raw Plate Reader Measurements'!$I$19</f>
        <v>4210</v>
      </c>
      <c r="L43" s="27">
        <f>'Raw Plate Reader Measurements'!$I$20</f>
        <v>4296</v>
      </c>
      <c r="M43" s="3"/>
      <c r="N43" s="3"/>
      <c r="P43" s="4">
        <f t="shared" si="221"/>
        <v>1.3500000000000005E-2</v>
      </c>
      <c r="Q43" s="4">
        <f t="shared" si="222"/>
        <v>1.2500000000000004E-2</v>
      </c>
      <c r="R43" s="4">
        <f t="shared" si="223"/>
        <v>1.3500000000000005E-2</v>
      </c>
      <c r="S43" s="4">
        <f t="shared" si="224"/>
        <v>1.3500000000000005E-2</v>
      </c>
      <c r="T43" s="4" t="str">
        <f t="shared" si="225"/>
        <v>---</v>
      </c>
      <c r="U43" s="4" t="str">
        <f t="shared" si="226"/>
        <v>---</v>
      </c>
      <c r="W43" s="4">
        <f t="shared" si="227"/>
        <v>-9.5</v>
      </c>
      <c r="X43" s="4">
        <f t="shared" si="228"/>
        <v>-412.5</v>
      </c>
      <c r="Y43" s="4">
        <f t="shared" si="229"/>
        <v>-276.5</v>
      </c>
      <c r="Z43" s="4">
        <f t="shared" si="230"/>
        <v>-190.5</v>
      </c>
      <c r="AA43" s="4" t="str">
        <f t="shared" si="231"/>
        <v>---</v>
      </c>
      <c r="AB43" s="4" t="str">
        <f t="shared" si="232"/>
        <v>---</v>
      </c>
      <c r="AD43" s="15">
        <f t="shared" si="233"/>
        <v>-9.5249453521612237E-2</v>
      </c>
      <c r="AE43" s="15">
        <f t="shared" si="234"/>
        <v>-4.4666980572503432</v>
      </c>
      <c r="AF43" s="15">
        <f t="shared" si="235"/>
        <v>-2.772260410392188</v>
      </c>
      <c r="AG43" s="15">
        <f t="shared" si="236"/>
        <v>-1.9100021995649614</v>
      </c>
      <c r="AH43" s="15" t="str">
        <f t="shared" si="237"/>
        <v>---</v>
      </c>
      <c r="AI43" s="15" t="str">
        <f t="shared" si="238"/>
        <v>---</v>
      </c>
      <c r="AK43" s="15">
        <f t="shared" si="244"/>
        <v>-2.311052530182276</v>
      </c>
      <c r="AL43" s="15">
        <f t="shared" si="245"/>
        <v>1.8193538220444649</v>
      </c>
      <c r="AM43" s="15" t="e">
        <f t="shared" si="246"/>
        <v>#NUM!</v>
      </c>
      <c r="AN43" s="14" t="e">
        <f t="shared" si="247"/>
        <v>#NUM!</v>
      </c>
      <c r="AP43" s="15" t="e">
        <f t="shared" si="248"/>
        <v>#NUM!</v>
      </c>
      <c r="AQ43" s="15" t="e">
        <f t="shared" si="239"/>
        <v>#NUM!</v>
      </c>
      <c r="AR43" s="15" t="e">
        <f t="shared" si="240"/>
        <v>#NUM!</v>
      </c>
      <c r="AS43" s="15" t="e">
        <f t="shared" si="241"/>
        <v>#NUM!</v>
      </c>
      <c r="AT43" s="15" t="str">
        <f t="shared" si="242"/>
        <v>---</v>
      </c>
      <c r="AU43" s="15" t="str">
        <f t="shared" si="243"/>
        <v>---</v>
      </c>
    </row>
    <row r="44" spans="1:47" x14ac:dyDescent="0.25">
      <c r="A44" t="s">
        <v>59</v>
      </c>
      <c r="B44" s="27">
        <f>'Raw Plate Reader Measurements'!$T$21</f>
        <v>5.7000000000000002E-2</v>
      </c>
      <c r="C44" s="27">
        <f>'Raw Plate Reader Measurements'!$T$22</f>
        <v>5.7000000000000002E-2</v>
      </c>
      <c r="D44" s="27">
        <f>'Raw Plate Reader Measurements'!$T$23</f>
        <v>5.7000000000000002E-2</v>
      </c>
      <c r="E44" s="27">
        <f>'Raw Plate Reader Measurements'!$T$24</f>
        <v>5.6000000000000001E-2</v>
      </c>
      <c r="F44" s="3"/>
      <c r="G44" s="3"/>
      <c r="I44" s="27">
        <f>'Raw Plate Reader Measurements'!$I$21</f>
        <v>4316</v>
      </c>
      <c r="J44" s="27">
        <f>'Raw Plate Reader Measurements'!$I$22</f>
        <v>4269</v>
      </c>
      <c r="K44" s="27">
        <f>'Raw Plate Reader Measurements'!$I$23</f>
        <v>4036</v>
      </c>
      <c r="L44" s="27">
        <f>'Raw Plate Reader Measurements'!$I$24</f>
        <v>4187</v>
      </c>
      <c r="M44" s="3"/>
      <c r="N44" s="3"/>
      <c r="P44" s="4">
        <f t="shared" si="221"/>
        <v>1.4500000000000006E-2</v>
      </c>
      <c r="Q44" s="4">
        <f t="shared" si="222"/>
        <v>1.4500000000000006E-2</v>
      </c>
      <c r="R44" s="4">
        <f t="shared" si="223"/>
        <v>1.4500000000000006E-2</v>
      </c>
      <c r="S44" s="4">
        <f t="shared" si="224"/>
        <v>1.3500000000000005E-2</v>
      </c>
      <c r="T44" s="4" t="str">
        <f t="shared" si="225"/>
        <v>---</v>
      </c>
      <c r="U44" s="4" t="str">
        <f t="shared" si="226"/>
        <v>---</v>
      </c>
      <c r="W44" s="4">
        <f t="shared" si="227"/>
        <v>-170.5</v>
      </c>
      <c r="X44" s="4">
        <f t="shared" si="228"/>
        <v>-217.5</v>
      </c>
      <c r="Y44" s="4">
        <f t="shared" si="229"/>
        <v>-450.5</v>
      </c>
      <c r="Z44" s="4">
        <f t="shared" si="230"/>
        <v>-299.5</v>
      </c>
      <c r="AA44" s="4" t="str">
        <f t="shared" si="231"/>
        <v>---</v>
      </c>
      <c r="AB44" s="4" t="str">
        <f t="shared" si="232"/>
        <v>---</v>
      </c>
      <c r="AD44" s="15">
        <f t="shared" si="233"/>
        <v>-1.591582066376559</v>
      </c>
      <c r="AE44" s="15">
        <f t="shared" si="234"/>
        <v>-2.0303172987501559</v>
      </c>
      <c r="AF44" s="15">
        <f t="shared" si="235"/>
        <v>-4.2053238762618168</v>
      </c>
      <c r="AG44" s="15">
        <f t="shared" si="236"/>
        <v>-3.002864350497144</v>
      </c>
      <c r="AH44" s="15" t="str">
        <f t="shared" si="237"/>
        <v>---</v>
      </c>
      <c r="AI44" s="15" t="str">
        <f t="shared" si="238"/>
        <v>---</v>
      </c>
      <c r="AK44" s="15">
        <f t="shared" si="244"/>
        <v>-2.7075218979714188</v>
      </c>
      <c r="AL44" s="15">
        <f t="shared" si="245"/>
        <v>1.1596789365137437</v>
      </c>
      <c r="AM44" s="15" t="e">
        <f t="shared" si="246"/>
        <v>#NUM!</v>
      </c>
      <c r="AN44" s="14" t="e">
        <f t="shared" si="247"/>
        <v>#NUM!</v>
      </c>
      <c r="AP44" s="15" t="e">
        <f t="shared" si="248"/>
        <v>#NUM!</v>
      </c>
      <c r="AQ44" s="15" t="e">
        <f t="shared" si="239"/>
        <v>#NUM!</v>
      </c>
      <c r="AR44" s="15" t="e">
        <f t="shared" si="240"/>
        <v>#NUM!</v>
      </c>
      <c r="AS44" s="15" t="e">
        <f t="shared" si="241"/>
        <v>#NUM!</v>
      </c>
      <c r="AT44" s="15" t="str">
        <f t="shared" si="242"/>
        <v>---</v>
      </c>
      <c r="AU44" s="15" t="str">
        <f t="shared" si="243"/>
        <v>---</v>
      </c>
    </row>
    <row r="46" spans="1:47" x14ac:dyDescent="0.25">
      <c r="A46" s="24" t="s">
        <v>40</v>
      </c>
    </row>
    <row r="47" spans="1:47" x14ac:dyDescent="0.25">
      <c r="A47" t="s">
        <v>44</v>
      </c>
      <c r="B47" s="27">
        <f>'Raw Plate Reader Measurements'!$M$27</f>
        <v>0.216</v>
      </c>
      <c r="C47" s="27">
        <f>'Raw Plate Reader Measurements'!$M$28</f>
        <v>0.21099999999999999</v>
      </c>
      <c r="D47" s="27">
        <f>'Raw Plate Reader Measurements'!$M$29</f>
        <v>0.21299999999999999</v>
      </c>
      <c r="E47" s="27">
        <f>'Raw Plate Reader Measurements'!$M$30</f>
        <v>0.21099999999999999</v>
      </c>
      <c r="F47" s="3"/>
      <c r="G47" s="3"/>
      <c r="I47" s="27">
        <f>'Raw Plate Reader Measurements'!$B$27</f>
        <v>4986</v>
      </c>
      <c r="J47" s="27">
        <f>'Raw Plate Reader Measurements'!$B$28</f>
        <v>4847</v>
      </c>
      <c r="K47" s="27">
        <f>'Raw Plate Reader Measurements'!$B$29</f>
        <v>4957</v>
      </c>
      <c r="L47" s="27">
        <f>'Raw Plate Reader Measurements'!$B$30</f>
        <v>4981</v>
      </c>
      <c r="M47" s="3"/>
      <c r="N47" s="3"/>
      <c r="P47" s="4">
        <f t="shared" ref="P47:P62" si="249">IF(ISBLANK(B47),"---", B47-$B$9)</f>
        <v>0.17349999999999999</v>
      </c>
      <c r="Q47" s="4">
        <f t="shared" ref="Q47:Q62" si="250">IF(ISBLANK(C47),"---", C47-$B$9)</f>
        <v>0.16849999999999998</v>
      </c>
      <c r="R47" s="4">
        <f t="shared" ref="R47:R62" si="251">IF(ISBLANK(D47),"---", D47-$B$9)</f>
        <v>0.17049999999999998</v>
      </c>
      <c r="S47" s="4">
        <f t="shared" ref="S47:S62" si="252">IF(ISBLANK(E47),"---", E47-$B$9)</f>
        <v>0.16849999999999998</v>
      </c>
      <c r="T47" s="4" t="str">
        <f t="shared" ref="T47:T62" si="253">IF(ISBLANK(F47),"---", F47-$B$9)</f>
        <v>---</v>
      </c>
      <c r="U47" s="4" t="str">
        <f t="shared" ref="U47:U62" si="254">IF(ISBLANK(G47),"---", G47-$B$9)</f>
        <v>---</v>
      </c>
      <c r="W47" s="4">
        <f t="shared" ref="W47:W62" si="255">IF(ISBLANK(I47),"---",I47-$I$9)</f>
        <v>499.5</v>
      </c>
      <c r="X47" s="4">
        <f t="shared" ref="X47:X62" si="256">IF(ISBLANK(J47),"---",J47-$I$9)</f>
        <v>360.5</v>
      </c>
      <c r="Y47" s="4">
        <f t="shared" ref="Y47:Y62" si="257">IF(ISBLANK(K47),"---",K47-$I$9)</f>
        <v>470.5</v>
      </c>
      <c r="Z47" s="4">
        <f t="shared" ref="Z47:Z62" si="258">IF(ISBLANK(L47),"---",L47-$I$9)</f>
        <v>494.5</v>
      </c>
      <c r="AA47" s="4" t="str">
        <f t="shared" ref="AA47:AA62" si="259">IF(ISBLANK(M47),"---",M47-$I$9)</f>
        <v>---</v>
      </c>
      <c r="AB47" s="4" t="str">
        <f t="shared" ref="AB47:AB62" si="260">IF(ISBLANK(N47),"---",N47-$I$9)</f>
        <v>---</v>
      </c>
      <c r="AD47" s="15">
        <f t="shared" ref="AD47:AD62" si="261">IF(AND(ISNUMBER(W47),ISNUMBER(P47)),(W47*$B$3)/(P47*$B$2),"---")</f>
        <v>0.38968049595608195</v>
      </c>
      <c r="AE47" s="15">
        <f t="shared" ref="AE47:AE62" si="262">IF(AND(ISNUMBER(X47),ISNUMBER(Q47)),(X47*$B$3)/(Q47*$B$2),"---")</f>
        <v>0.28958630512341504</v>
      </c>
      <c r="AF47" s="15">
        <f t="shared" ref="AF47:AF62" si="263">IF(AND(ISNUMBER(Y47),ISNUMBER(R47)),(Y47*$B$3)/(R47*$B$2),"---")</f>
        <v>0.37351487353350876</v>
      </c>
      <c r="AG47" s="15">
        <f t="shared" ref="AG47:AG62" si="264">IF(AND(ISNUMBER(Z47),ISNUMBER(S47)),(Z47*$B$3)/(S47*$B$2),"---")</f>
        <v>0.39722726181283979</v>
      </c>
      <c r="AH47" s="15" t="str">
        <f t="shared" ref="AH47:AH62" si="265">IF(AND(ISNUMBER(AA47),ISNUMBER(T47)),(AA47*$B$3)/(T47*$B$2),"---")</f>
        <v>---</v>
      </c>
      <c r="AI47" s="15" t="str">
        <f t="shared" ref="AI47:AI62" si="266">IF(AND(ISNUMBER(AB47),ISNUMBER(U47)),(AB47*$B$3)/(U47*$B$2),"---")</f>
        <v>---</v>
      </c>
      <c r="AK47" s="15">
        <f>AVERAGE(AD47:AI47)</f>
        <v>0.36250223410646143</v>
      </c>
      <c r="AL47" s="15">
        <f>STDEV(AD47:AI47)</f>
        <v>4.9606775051350728E-2</v>
      </c>
      <c r="AM47" s="15">
        <f>GEOMEAN(AD47:AI47)</f>
        <v>0.35971488473798346</v>
      </c>
      <c r="AN47" s="14">
        <f>EXP(STDEV(AP47:AU47))</f>
        <v>1.1581703517852133</v>
      </c>
      <c r="AP47" s="15">
        <f>IF(ISNUMBER(AD47),LN(AD47),"---")</f>
        <v>-0.94242811675810989</v>
      </c>
      <c r="AQ47" s="15">
        <f t="shared" ref="AQ47:AQ62" si="267">IF(ISNUMBER(AE47),LN(AE47),"---")</f>
        <v>-1.2393019085272168</v>
      </c>
      <c r="AR47" s="15">
        <f t="shared" ref="AR47:AR62" si="268">IF(ISNUMBER(AF47),LN(AF47),"---")</f>
        <v>-0.98479745315794143</v>
      </c>
      <c r="AS47" s="15">
        <f t="shared" ref="AS47:AS62" si="269">IF(ISNUMBER(AG47),LN(AG47),"---")</f>
        <v>-0.9232467141894537</v>
      </c>
      <c r="AT47" s="15" t="str">
        <f t="shared" ref="AT47:AT62" si="270">IF(ISNUMBER(AH47),LN(AH47),"---")</f>
        <v>---</v>
      </c>
      <c r="AU47" s="15" t="str">
        <f t="shared" ref="AU47:AU62" si="271">IF(ISNUMBER(AI47),LN(AI47),"---")</f>
        <v>---</v>
      </c>
    </row>
    <row r="48" spans="1:47" x14ac:dyDescent="0.25">
      <c r="A48" t="s">
        <v>45</v>
      </c>
      <c r="B48" s="27">
        <f>'Raw Plate Reader Measurements'!$M$31</f>
        <v>0.215</v>
      </c>
      <c r="C48" s="27">
        <f>'Raw Plate Reader Measurements'!$M$32</f>
        <v>0.20699999999999999</v>
      </c>
      <c r="D48" s="27">
        <f>'Raw Plate Reader Measurements'!$M$33</f>
        <v>0.21</v>
      </c>
      <c r="E48" s="27">
        <f>'Raw Plate Reader Measurements'!$M$34</f>
        <v>0.20899999999999999</v>
      </c>
      <c r="F48" s="3"/>
      <c r="G48" s="3"/>
      <c r="I48" s="27">
        <f>'Raw Plate Reader Measurements'!$B$31</f>
        <v>5107</v>
      </c>
      <c r="J48" s="27">
        <f>'Raw Plate Reader Measurements'!$B$32</f>
        <v>4848</v>
      </c>
      <c r="K48" s="27">
        <f>'Raw Plate Reader Measurements'!$B$33</f>
        <v>4880</v>
      </c>
      <c r="L48" s="27">
        <f>'Raw Plate Reader Measurements'!$B$34</f>
        <v>4840</v>
      </c>
      <c r="M48" s="3"/>
      <c r="N48" s="3"/>
      <c r="P48" s="4">
        <f t="shared" si="249"/>
        <v>0.17249999999999999</v>
      </c>
      <c r="Q48" s="4">
        <f t="shared" si="250"/>
        <v>0.16449999999999998</v>
      </c>
      <c r="R48" s="4">
        <f t="shared" si="251"/>
        <v>0.16749999999999998</v>
      </c>
      <c r="S48" s="4">
        <f t="shared" si="252"/>
        <v>0.16649999999999998</v>
      </c>
      <c r="T48" s="4" t="str">
        <f t="shared" si="253"/>
        <v>---</v>
      </c>
      <c r="U48" s="4" t="str">
        <f t="shared" si="254"/>
        <v>---</v>
      </c>
      <c r="W48" s="4">
        <f t="shared" si="255"/>
        <v>620.5</v>
      </c>
      <c r="X48" s="4">
        <f t="shared" si="256"/>
        <v>361.5</v>
      </c>
      <c r="Y48" s="4">
        <f t="shared" si="257"/>
        <v>393.5</v>
      </c>
      <c r="Z48" s="4">
        <f t="shared" si="258"/>
        <v>353.5</v>
      </c>
      <c r="AA48" s="4" t="str">
        <f t="shared" si="259"/>
        <v>---</v>
      </c>
      <c r="AB48" s="4" t="str">
        <f t="shared" si="260"/>
        <v>---</v>
      </c>
      <c r="AD48" s="15">
        <f t="shared" si="261"/>
        <v>0.48688381985486845</v>
      </c>
      <c r="AE48" s="15">
        <f t="shared" si="262"/>
        <v>0.29745074103269775</v>
      </c>
      <c r="AF48" s="15">
        <f t="shared" si="263"/>
        <v>0.31798203265997477</v>
      </c>
      <c r="AG48" s="15">
        <f t="shared" si="264"/>
        <v>0.28737424028355574</v>
      </c>
      <c r="AH48" s="15" t="str">
        <f t="shared" si="265"/>
        <v>---</v>
      </c>
      <c r="AI48" s="15" t="str">
        <f t="shared" si="266"/>
        <v>---</v>
      </c>
      <c r="AK48" s="15">
        <f>AVERAGE(AD48:AI48)</f>
        <v>0.34742270845777418</v>
      </c>
      <c r="AL48" s="15">
        <f>STDEV(AD48:AI48)</f>
        <v>9.3842369680840962E-2</v>
      </c>
      <c r="AM48" s="15">
        <f>GEOMEAN(AD48:AI48)</f>
        <v>0.33917411752536858</v>
      </c>
      <c r="AN48" s="14">
        <f>EXP(STDEV(AP48:AU48))</f>
        <v>1.2771646721598082</v>
      </c>
      <c r="AP48" s="15">
        <f>IF(ISNUMBER(AD48),LN(AD48),"---")</f>
        <v>-0.71972974728655681</v>
      </c>
      <c r="AQ48" s="15">
        <f t="shared" si="267"/>
        <v>-1.2125066440664114</v>
      </c>
      <c r="AR48" s="15">
        <f t="shared" si="268"/>
        <v>-1.1457603988674674</v>
      </c>
      <c r="AS48" s="15">
        <f t="shared" si="269"/>
        <v>-1.2469699395436753</v>
      </c>
      <c r="AT48" s="15" t="str">
        <f t="shared" si="270"/>
        <v>---</v>
      </c>
      <c r="AU48" s="15" t="str">
        <f t="shared" si="271"/>
        <v>---</v>
      </c>
    </row>
    <row r="49" spans="1:47" x14ac:dyDescent="0.25">
      <c r="A49" t="s">
        <v>46</v>
      </c>
      <c r="B49" s="27">
        <f>'Raw Plate Reader Measurements'!$N$27</f>
        <v>0.129</v>
      </c>
      <c r="C49" s="27">
        <f>'Raw Plate Reader Measurements'!$N$28</f>
        <v>0.126</v>
      </c>
      <c r="D49" s="27">
        <f>'Raw Plate Reader Measurements'!$N$29</f>
        <v>0.127</v>
      </c>
      <c r="E49" s="27">
        <f>'Raw Plate Reader Measurements'!$N$30</f>
        <v>0.126</v>
      </c>
      <c r="F49" s="3"/>
      <c r="G49" s="3"/>
      <c r="I49" s="27">
        <f>'Raw Plate Reader Measurements'!$C$27</f>
        <v>15719</v>
      </c>
      <c r="J49" s="27">
        <f>'Raw Plate Reader Measurements'!$C$28</f>
        <v>15254</v>
      </c>
      <c r="K49" s="27">
        <f>'Raw Plate Reader Measurements'!$C$29</f>
        <v>15805</v>
      </c>
      <c r="L49" s="27">
        <f>'Raw Plate Reader Measurements'!$C$30</f>
        <v>15326</v>
      </c>
      <c r="M49" s="3"/>
      <c r="N49" s="3"/>
      <c r="P49" s="4">
        <f t="shared" si="249"/>
        <v>8.6500000000000007E-2</v>
      </c>
      <c r="Q49" s="4">
        <f t="shared" si="250"/>
        <v>8.3500000000000005E-2</v>
      </c>
      <c r="R49" s="4">
        <f t="shared" si="251"/>
        <v>8.4500000000000006E-2</v>
      </c>
      <c r="S49" s="4">
        <f t="shared" si="252"/>
        <v>8.3500000000000005E-2</v>
      </c>
      <c r="T49" s="4" t="str">
        <f t="shared" si="253"/>
        <v>---</v>
      </c>
      <c r="U49" s="4" t="str">
        <f t="shared" si="254"/>
        <v>---</v>
      </c>
      <c r="W49" s="4">
        <f t="shared" si="255"/>
        <v>11232.5</v>
      </c>
      <c r="X49" s="4">
        <f t="shared" si="256"/>
        <v>10767.5</v>
      </c>
      <c r="Y49" s="4">
        <f t="shared" si="257"/>
        <v>11318.5</v>
      </c>
      <c r="Z49" s="4">
        <f t="shared" si="258"/>
        <v>10839.5</v>
      </c>
      <c r="AA49" s="4" t="str">
        <f t="shared" si="259"/>
        <v>---</v>
      </c>
      <c r="AB49" s="4" t="str">
        <f t="shared" si="260"/>
        <v>---</v>
      </c>
      <c r="AC49" s="12"/>
      <c r="AD49" s="15">
        <f t="shared" si="261"/>
        <v>17.576523358929581</v>
      </c>
      <c r="AE49" s="15">
        <f t="shared" si="262"/>
        <v>17.45424472198987</v>
      </c>
      <c r="AF49" s="15">
        <f t="shared" si="263"/>
        <v>18.13029297507191</v>
      </c>
      <c r="AG49" s="15">
        <f t="shared" si="264"/>
        <v>17.570957572696464</v>
      </c>
      <c r="AH49" s="15" t="str">
        <f t="shared" si="265"/>
        <v>---</v>
      </c>
      <c r="AI49" s="15" t="str">
        <f t="shared" si="266"/>
        <v>---</v>
      </c>
      <c r="AJ49" s="12"/>
      <c r="AK49" s="15">
        <f t="shared" ref="AK49:AK62" si="272">AVERAGE(AD49:AI49)</f>
        <v>17.683004657171956</v>
      </c>
      <c r="AL49" s="15">
        <f t="shared" ref="AL49:AL62" si="273">STDEV(AD49:AI49)</f>
        <v>0.30347474540128394</v>
      </c>
      <c r="AM49" s="15">
        <f t="shared" ref="AM49:AM62" si="274">GEOMEAN(AD49:AI49)</f>
        <v>17.6810711654907</v>
      </c>
      <c r="AN49" s="14">
        <f t="shared" ref="AN49:AN62" si="275">EXP(STDEV(AP49:AU49))</f>
        <v>1.0171791767398719</v>
      </c>
      <c r="AP49" s="15">
        <f t="shared" ref="AP49:AP62" si="276">IF(ISNUMBER(AD49),LN(AD49),"---")</f>
        <v>2.8665641115466771</v>
      </c>
      <c r="AQ49" s="15">
        <f t="shared" si="267"/>
        <v>2.8595828696116516</v>
      </c>
      <c r="AR49" s="15">
        <f t="shared" si="268"/>
        <v>2.8975841843202481</v>
      </c>
      <c r="AS49" s="15">
        <f t="shared" si="269"/>
        <v>2.8662474011519565</v>
      </c>
      <c r="AT49" s="15" t="str">
        <f t="shared" si="270"/>
        <v>---</v>
      </c>
      <c r="AU49" s="15" t="str">
        <f t="shared" si="271"/>
        <v>---</v>
      </c>
    </row>
    <row r="50" spans="1:47" x14ac:dyDescent="0.25">
      <c r="A50" t="s">
        <v>47</v>
      </c>
      <c r="B50" s="27">
        <f>'Raw Plate Reader Measurements'!$N$31</f>
        <v>0.14799999999999999</v>
      </c>
      <c r="C50" s="27">
        <f>'Raw Plate Reader Measurements'!$N$32</f>
        <v>0.14799999999999999</v>
      </c>
      <c r="D50" s="27">
        <f>'Raw Plate Reader Measurements'!$N$33</f>
        <v>0.152</v>
      </c>
      <c r="E50" s="27">
        <f>'Raw Plate Reader Measurements'!$N$34</f>
        <v>0.14799999999999999</v>
      </c>
      <c r="F50" s="3"/>
      <c r="G50" s="3"/>
      <c r="I50" s="27">
        <f>'Raw Plate Reader Measurements'!$C$31</f>
        <v>17615</v>
      </c>
      <c r="J50" s="27">
        <f>'Raw Plate Reader Measurements'!$C$32</f>
        <v>17582</v>
      </c>
      <c r="K50" s="27">
        <f>'Raw Plate Reader Measurements'!$C$33</f>
        <v>17978</v>
      </c>
      <c r="L50" s="27">
        <f>'Raw Plate Reader Measurements'!$C$34</f>
        <v>16556</v>
      </c>
      <c r="M50" s="3"/>
      <c r="N50" s="3"/>
      <c r="P50" s="4">
        <f t="shared" si="249"/>
        <v>0.1055</v>
      </c>
      <c r="Q50" s="4">
        <f t="shared" si="250"/>
        <v>0.1055</v>
      </c>
      <c r="R50" s="4">
        <f t="shared" si="251"/>
        <v>0.1095</v>
      </c>
      <c r="S50" s="4">
        <f t="shared" si="252"/>
        <v>0.1055</v>
      </c>
      <c r="T50" s="4" t="str">
        <f t="shared" si="253"/>
        <v>---</v>
      </c>
      <c r="U50" s="4" t="str">
        <f t="shared" si="254"/>
        <v>---</v>
      </c>
      <c r="W50" s="4">
        <f t="shared" si="255"/>
        <v>13128.5</v>
      </c>
      <c r="X50" s="4">
        <f t="shared" si="256"/>
        <v>13095.5</v>
      </c>
      <c r="Y50" s="4">
        <f t="shared" si="257"/>
        <v>13491.5</v>
      </c>
      <c r="Z50" s="4">
        <f t="shared" si="258"/>
        <v>12069.5</v>
      </c>
      <c r="AA50" s="4" t="str">
        <f t="shared" si="259"/>
        <v>---</v>
      </c>
      <c r="AB50" s="4" t="str">
        <f t="shared" si="260"/>
        <v>---</v>
      </c>
      <c r="AC50" s="12"/>
      <c r="AD50" s="15">
        <f t="shared" si="261"/>
        <v>16.843614948904538</v>
      </c>
      <c r="AE50" s="15">
        <f t="shared" si="262"/>
        <v>16.801276578693635</v>
      </c>
      <c r="AF50" s="15">
        <f t="shared" si="263"/>
        <v>16.677032472503949</v>
      </c>
      <c r="AG50" s="15">
        <f t="shared" si="264"/>
        <v>15.484938159409174</v>
      </c>
      <c r="AH50" s="15" t="str">
        <f t="shared" si="265"/>
        <v>---</v>
      </c>
      <c r="AI50" s="15" t="str">
        <f t="shared" si="266"/>
        <v>---</v>
      </c>
      <c r="AJ50" s="12"/>
      <c r="AK50" s="15">
        <f t="shared" si="272"/>
        <v>16.451715539877824</v>
      </c>
      <c r="AL50" s="15">
        <f t="shared" si="273"/>
        <v>0.64838370588393301</v>
      </c>
      <c r="AM50" s="15">
        <f t="shared" si="274"/>
        <v>16.441879419945614</v>
      </c>
      <c r="AN50" s="14">
        <f t="shared" si="275"/>
        <v>1.0410168316348287</v>
      </c>
      <c r="AP50" s="15">
        <f t="shared" si="276"/>
        <v>2.8239716502013299</v>
      </c>
      <c r="AQ50" s="15">
        <f t="shared" si="267"/>
        <v>2.8214548703493625</v>
      </c>
      <c r="AR50" s="15">
        <f t="shared" si="268"/>
        <v>2.8140324717805547</v>
      </c>
      <c r="AS50" s="15">
        <f t="shared" si="269"/>
        <v>2.7398678198368995</v>
      </c>
      <c r="AT50" s="15" t="str">
        <f t="shared" si="270"/>
        <v>---</v>
      </c>
      <c r="AU50" s="15" t="str">
        <f t="shared" si="271"/>
        <v>---</v>
      </c>
    </row>
    <row r="51" spans="1:47" x14ac:dyDescent="0.25">
      <c r="A51" t="s">
        <v>50</v>
      </c>
      <c r="B51" s="27">
        <f>'Raw Plate Reader Measurements'!$O$27</f>
        <v>0.05</v>
      </c>
      <c r="C51" s="27">
        <f>'Raw Plate Reader Measurements'!$O$28</f>
        <v>4.9000000000000002E-2</v>
      </c>
      <c r="D51" s="27">
        <f>'Raw Plate Reader Measurements'!$O$29</f>
        <v>4.9000000000000002E-2</v>
      </c>
      <c r="E51" s="27">
        <f>'Raw Plate Reader Measurements'!$O$30</f>
        <v>4.8000000000000001E-2</v>
      </c>
      <c r="F51" s="3"/>
      <c r="G51" s="3"/>
      <c r="I51" s="27">
        <f>'Raw Plate Reader Measurements'!$D$27</f>
        <v>18551</v>
      </c>
      <c r="J51" s="27">
        <f>'Raw Plate Reader Measurements'!$D$28</f>
        <v>17384</v>
      </c>
      <c r="K51" s="27">
        <f>'Raw Plate Reader Measurements'!$D$29</f>
        <v>18042</v>
      </c>
      <c r="L51" s="27">
        <f>'Raw Plate Reader Measurements'!$D$30</f>
        <v>16483</v>
      </c>
      <c r="M51" s="3"/>
      <c r="N51" s="3"/>
      <c r="P51" s="4">
        <f t="shared" si="249"/>
        <v>7.5000000000000067E-3</v>
      </c>
      <c r="Q51" s="4">
        <f t="shared" si="250"/>
        <v>6.5000000000000058E-3</v>
      </c>
      <c r="R51" s="4">
        <f t="shared" si="251"/>
        <v>6.5000000000000058E-3</v>
      </c>
      <c r="S51" s="4">
        <f t="shared" si="252"/>
        <v>5.5000000000000049E-3</v>
      </c>
      <c r="T51" s="4" t="str">
        <f t="shared" si="253"/>
        <v>---</v>
      </c>
      <c r="U51" s="4" t="str">
        <f t="shared" si="254"/>
        <v>---</v>
      </c>
      <c r="W51" s="4">
        <f t="shared" si="255"/>
        <v>14064.5</v>
      </c>
      <c r="X51" s="4">
        <f t="shared" si="256"/>
        <v>12897.5</v>
      </c>
      <c r="Y51" s="4">
        <f t="shared" si="257"/>
        <v>13555.5</v>
      </c>
      <c r="Z51" s="4">
        <f t="shared" si="258"/>
        <v>11996.5</v>
      </c>
      <c r="AA51" s="4" t="str">
        <f t="shared" si="259"/>
        <v>---</v>
      </c>
      <c r="AB51" s="4" t="str">
        <f t="shared" si="260"/>
        <v>---</v>
      </c>
      <c r="AD51" s="15">
        <f t="shared" si="261"/>
        <v>253.82575687352494</v>
      </c>
      <c r="AE51" s="15">
        <f t="shared" si="262"/>
        <v>268.57453703210382</v>
      </c>
      <c r="AF51" s="15">
        <f t="shared" si="263"/>
        <v>282.27657582777158</v>
      </c>
      <c r="AG51" s="15">
        <f t="shared" si="264"/>
        <v>295.23274514492402</v>
      </c>
      <c r="AH51" s="15" t="str">
        <f t="shared" si="265"/>
        <v>---</v>
      </c>
      <c r="AI51" s="15" t="str">
        <f t="shared" si="266"/>
        <v>---</v>
      </c>
      <c r="AK51" s="15">
        <f t="shared" si="272"/>
        <v>274.9774037195811</v>
      </c>
      <c r="AL51" s="15">
        <f t="shared" si="273"/>
        <v>17.813343648700386</v>
      </c>
      <c r="AM51" s="15">
        <f t="shared" si="274"/>
        <v>274.54274569023488</v>
      </c>
      <c r="AN51" s="14">
        <f t="shared" si="275"/>
        <v>1.0671991114283159</v>
      </c>
      <c r="AP51" s="15">
        <f t="shared" si="276"/>
        <v>5.5366480350543066</v>
      </c>
      <c r="AQ51" s="15">
        <f t="shared" si="267"/>
        <v>5.5931284807574082</v>
      </c>
      <c r="AR51" s="15">
        <f t="shared" si="268"/>
        <v>5.6428873556487238</v>
      </c>
      <c r="AS51" s="15">
        <f t="shared" si="269"/>
        <v>5.6877640118622459</v>
      </c>
      <c r="AT51" s="15" t="str">
        <f t="shared" si="270"/>
        <v>---</v>
      </c>
      <c r="AU51" s="15" t="str">
        <f t="shared" si="271"/>
        <v>---</v>
      </c>
    </row>
    <row r="52" spans="1:47" x14ac:dyDescent="0.25">
      <c r="A52" t="s">
        <v>48</v>
      </c>
      <c r="B52" s="27">
        <f>'Raw Plate Reader Measurements'!$O$31</f>
        <v>4.8000000000000001E-2</v>
      </c>
      <c r="C52" s="27">
        <f>'Raw Plate Reader Measurements'!$O$32</f>
        <v>4.8000000000000001E-2</v>
      </c>
      <c r="D52" s="27">
        <f>'Raw Plate Reader Measurements'!$O$33</f>
        <v>4.7E-2</v>
      </c>
      <c r="E52" s="27">
        <f>'Raw Plate Reader Measurements'!$O$34</f>
        <v>4.7E-2</v>
      </c>
      <c r="F52" s="3"/>
      <c r="G52" s="3"/>
      <c r="I52" s="27">
        <f>'Raw Plate Reader Measurements'!$D$31</f>
        <v>14051</v>
      </c>
      <c r="J52" s="27">
        <f>'Raw Plate Reader Measurements'!$D$32</f>
        <v>13723</v>
      </c>
      <c r="K52" s="27">
        <f>'Raw Plate Reader Measurements'!$D$33</f>
        <v>13270</v>
      </c>
      <c r="L52" s="27">
        <f>'Raw Plate Reader Measurements'!$D$34</f>
        <v>13256</v>
      </c>
      <c r="M52" s="3"/>
      <c r="N52" s="3"/>
      <c r="P52" s="4">
        <f t="shared" si="249"/>
        <v>5.5000000000000049E-3</v>
      </c>
      <c r="Q52" s="4">
        <f t="shared" si="250"/>
        <v>5.5000000000000049E-3</v>
      </c>
      <c r="R52" s="4">
        <f t="shared" si="251"/>
        <v>4.500000000000004E-3</v>
      </c>
      <c r="S52" s="4">
        <f t="shared" si="252"/>
        <v>4.500000000000004E-3</v>
      </c>
      <c r="T52" s="4" t="str">
        <f t="shared" si="253"/>
        <v>---</v>
      </c>
      <c r="U52" s="4" t="str">
        <f t="shared" si="254"/>
        <v>---</v>
      </c>
      <c r="W52" s="4">
        <f t="shared" si="255"/>
        <v>9564.5</v>
      </c>
      <c r="X52" s="4">
        <f t="shared" si="256"/>
        <v>9236.5</v>
      </c>
      <c r="Y52" s="4">
        <f t="shared" si="257"/>
        <v>8783.5</v>
      </c>
      <c r="Z52" s="4">
        <f t="shared" si="258"/>
        <v>8769.5</v>
      </c>
      <c r="AA52" s="4" t="str">
        <f t="shared" si="259"/>
        <v>---</v>
      </c>
      <c r="AB52" s="4" t="str">
        <f t="shared" si="260"/>
        <v>---</v>
      </c>
      <c r="AD52" s="15">
        <f t="shared" si="261"/>
        <v>235.38145216843461</v>
      </c>
      <c r="AE52" s="15">
        <f t="shared" si="262"/>
        <v>227.309402786737</v>
      </c>
      <c r="AF52" s="15">
        <f t="shared" si="263"/>
        <v>264.19691842328865</v>
      </c>
      <c r="AG52" s="15">
        <f t="shared" si="264"/>
        <v>263.77581557614047</v>
      </c>
      <c r="AH52" s="15" t="str">
        <f t="shared" si="265"/>
        <v>---</v>
      </c>
      <c r="AI52" s="15" t="str">
        <f t="shared" si="266"/>
        <v>---</v>
      </c>
      <c r="AK52" s="15">
        <f t="shared" si="272"/>
        <v>247.66589723865019</v>
      </c>
      <c r="AL52" s="15">
        <f t="shared" si="273"/>
        <v>19.131985323897499</v>
      </c>
      <c r="AM52" s="15">
        <f t="shared" si="274"/>
        <v>247.10873090124028</v>
      </c>
      <c r="AN52" s="14">
        <f t="shared" si="275"/>
        <v>1.0807021898787719</v>
      </c>
      <c r="AP52" s="15">
        <f t="shared" si="276"/>
        <v>5.4612073988944783</v>
      </c>
      <c r="AQ52" s="15">
        <f t="shared" si="267"/>
        <v>5.4263120973004613</v>
      </c>
      <c r="AR52" s="15">
        <f t="shared" si="268"/>
        <v>5.5766947282173582</v>
      </c>
      <c r="AS52" s="15">
        <f t="shared" si="269"/>
        <v>5.5750995589621128</v>
      </c>
      <c r="AT52" s="15" t="str">
        <f t="shared" si="270"/>
        <v>---</v>
      </c>
      <c r="AU52" s="15" t="str">
        <f t="shared" si="271"/>
        <v>---</v>
      </c>
    </row>
    <row r="53" spans="1:47" x14ac:dyDescent="0.25">
      <c r="A53" t="s">
        <v>49</v>
      </c>
      <c r="B53" s="27">
        <f>'Raw Plate Reader Measurements'!$P$27</f>
        <v>0.13800000000000001</v>
      </c>
      <c r="C53" s="27">
        <f>'Raw Plate Reader Measurements'!$P$28</f>
        <v>0.13700000000000001</v>
      </c>
      <c r="D53" s="27">
        <f>'Raw Plate Reader Measurements'!$P$29</f>
        <v>0.13900000000000001</v>
      </c>
      <c r="E53" s="27">
        <f>'Raw Plate Reader Measurements'!$P$30</f>
        <v>0.14000000000000001</v>
      </c>
      <c r="F53" s="3"/>
      <c r="G53" s="3"/>
      <c r="I53" s="27">
        <f>'Raw Plate Reader Measurements'!$E$27</f>
        <v>25275</v>
      </c>
      <c r="J53" s="27">
        <f>'Raw Plate Reader Measurements'!$E$28</f>
        <v>23840</v>
      </c>
      <c r="K53" s="27">
        <f>'Raw Plate Reader Measurements'!$E$29</f>
        <v>24494</v>
      </c>
      <c r="L53" s="27">
        <f>'Raw Plate Reader Measurements'!$E$30</f>
        <v>24933</v>
      </c>
      <c r="M53" s="3"/>
      <c r="N53" s="3"/>
      <c r="P53" s="4">
        <f t="shared" si="249"/>
        <v>9.5500000000000015E-2</v>
      </c>
      <c r="Q53" s="4">
        <f t="shared" si="250"/>
        <v>9.4500000000000015E-2</v>
      </c>
      <c r="R53" s="4">
        <f t="shared" si="251"/>
        <v>9.6500000000000016E-2</v>
      </c>
      <c r="S53" s="4">
        <f t="shared" si="252"/>
        <v>9.7500000000000017E-2</v>
      </c>
      <c r="T53" s="4" t="str">
        <f t="shared" si="253"/>
        <v>---</v>
      </c>
      <c r="U53" s="4" t="str">
        <f t="shared" si="254"/>
        <v>---</v>
      </c>
      <c r="W53" s="4">
        <f t="shared" si="255"/>
        <v>20788.5</v>
      </c>
      <c r="X53" s="4">
        <f t="shared" si="256"/>
        <v>19353.5</v>
      </c>
      <c r="Y53" s="4">
        <f t="shared" si="257"/>
        <v>20007.5</v>
      </c>
      <c r="Z53" s="4">
        <f t="shared" si="258"/>
        <v>20446.5</v>
      </c>
      <c r="AA53" s="4" t="str">
        <f t="shared" si="259"/>
        <v>---</v>
      </c>
      <c r="AB53" s="4" t="str">
        <f t="shared" si="260"/>
        <v>---</v>
      </c>
      <c r="AD53" s="15">
        <f t="shared" si="261"/>
        <v>29.464049678930277</v>
      </c>
      <c r="AE53" s="15">
        <f t="shared" si="262"/>
        <v>27.720455620007865</v>
      </c>
      <c r="AF53" s="15">
        <f t="shared" si="263"/>
        <v>28.06326311208549</v>
      </c>
      <c r="AG53" s="15">
        <f t="shared" si="264"/>
        <v>28.384877024885519</v>
      </c>
      <c r="AH53" s="15" t="str">
        <f t="shared" si="265"/>
        <v>---</v>
      </c>
      <c r="AI53" s="15" t="str">
        <f t="shared" si="266"/>
        <v>---</v>
      </c>
      <c r="AK53" s="15">
        <f t="shared" si="272"/>
        <v>28.408161358977289</v>
      </c>
      <c r="AL53" s="15">
        <f t="shared" si="273"/>
        <v>0.75439518568359509</v>
      </c>
      <c r="AM53" s="15">
        <f t="shared" si="274"/>
        <v>28.400729590521991</v>
      </c>
      <c r="AN53" s="14">
        <f t="shared" si="275"/>
        <v>1.0266938528803231</v>
      </c>
      <c r="AP53" s="15">
        <f t="shared" si="276"/>
        <v>3.3831708652304777</v>
      </c>
      <c r="AQ53" s="15">
        <f t="shared" si="267"/>
        <v>3.3221706106948448</v>
      </c>
      <c r="AR53" s="15">
        <f t="shared" si="268"/>
        <v>3.3344613584364566</v>
      </c>
      <c r="AS53" s="15">
        <f t="shared" si="269"/>
        <v>3.3458565042154014</v>
      </c>
      <c r="AT53" s="15" t="str">
        <f t="shared" si="270"/>
        <v>---</v>
      </c>
      <c r="AU53" s="15" t="str">
        <f t="shared" si="271"/>
        <v>---</v>
      </c>
    </row>
    <row r="54" spans="1:47" x14ac:dyDescent="0.25">
      <c r="A54" t="s">
        <v>51</v>
      </c>
      <c r="B54" s="27">
        <f>'Raw Plate Reader Measurements'!$P$31</f>
        <v>0.14299999999999999</v>
      </c>
      <c r="C54" s="27">
        <f>'Raw Plate Reader Measurements'!$P$32</f>
        <v>0.14099999999999999</v>
      </c>
      <c r="D54" s="27">
        <f>'Raw Plate Reader Measurements'!$P$33</f>
        <v>0.14299999999999999</v>
      </c>
      <c r="E54" s="27">
        <f>'Raw Plate Reader Measurements'!$P$34</f>
        <v>0.14299999999999999</v>
      </c>
      <c r="F54" s="3"/>
      <c r="G54" s="3"/>
      <c r="I54" s="27">
        <f>'Raw Plate Reader Measurements'!$E$31</f>
        <v>22302</v>
      </c>
      <c r="J54" s="27">
        <f>'Raw Plate Reader Measurements'!$E$32</f>
        <v>21666</v>
      </c>
      <c r="K54" s="27">
        <f>'Raw Plate Reader Measurements'!$E$33</f>
        <v>21428</v>
      </c>
      <c r="L54" s="27">
        <f>'Raw Plate Reader Measurements'!$E$34</f>
        <v>21180</v>
      </c>
      <c r="M54" s="3"/>
      <c r="N54" s="3"/>
      <c r="P54" s="4">
        <f t="shared" si="249"/>
        <v>0.10049999999999999</v>
      </c>
      <c r="Q54" s="4">
        <f t="shared" si="250"/>
        <v>9.849999999999999E-2</v>
      </c>
      <c r="R54" s="4">
        <f t="shared" si="251"/>
        <v>0.10049999999999999</v>
      </c>
      <c r="S54" s="4">
        <f t="shared" si="252"/>
        <v>0.10049999999999999</v>
      </c>
      <c r="T54" s="4" t="str">
        <f t="shared" si="253"/>
        <v>---</v>
      </c>
      <c r="U54" s="4" t="str">
        <f t="shared" si="254"/>
        <v>---</v>
      </c>
      <c r="W54" s="4">
        <f t="shared" si="255"/>
        <v>17815.5</v>
      </c>
      <c r="X54" s="4">
        <f t="shared" si="256"/>
        <v>17179.5</v>
      </c>
      <c r="Y54" s="4">
        <f t="shared" si="257"/>
        <v>16941.5</v>
      </c>
      <c r="Z54" s="4">
        <f t="shared" si="258"/>
        <v>16693.5</v>
      </c>
      <c r="AA54" s="4" t="str">
        <f t="shared" si="259"/>
        <v>---</v>
      </c>
      <c r="AB54" s="4" t="str">
        <f t="shared" si="260"/>
        <v>---</v>
      </c>
      <c r="AD54" s="15">
        <f t="shared" si="261"/>
        <v>23.994108017169761</v>
      </c>
      <c r="AE54" s="15">
        <f t="shared" si="262"/>
        <v>23.607334033081774</v>
      </c>
      <c r="AF54" s="15">
        <f t="shared" si="263"/>
        <v>22.816995367678796</v>
      </c>
      <c r="AG54" s="15">
        <f t="shared" si="264"/>
        <v>22.482986286358699</v>
      </c>
      <c r="AH54" s="15" t="str">
        <f t="shared" si="265"/>
        <v>---</v>
      </c>
      <c r="AI54" s="15" t="str">
        <f t="shared" si="266"/>
        <v>---</v>
      </c>
      <c r="AK54" s="15">
        <f t="shared" si="272"/>
        <v>23.225355926072258</v>
      </c>
      <c r="AL54" s="15">
        <f t="shared" si="273"/>
        <v>0.69636151516799971</v>
      </c>
      <c r="AM54" s="15">
        <f t="shared" si="274"/>
        <v>23.217529238889146</v>
      </c>
      <c r="AN54" s="14">
        <f t="shared" si="275"/>
        <v>1.0304318655731306</v>
      </c>
      <c r="AP54" s="15">
        <f t="shared" si="276"/>
        <v>3.1778083009234699</v>
      </c>
      <c r="AQ54" s="15">
        <f t="shared" si="267"/>
        <v>3.1615574278680332</v>
      </c>
      <c r="AR54" s="15">
        <f t="shared" si="268"/>
        <v>3.1275056691428049</v>
      </c>
      <c r="AS54" s="15">
        <f t="shared" si="269"/>
        <v>3.1127588581226546</v>
      </c>
      <c r="AT54" s="15" t="str">
        <f t="shared" si="270"/>
        <v>---</v>
      </c>
      <c r="AU54" s="15" t="str">
        <f t="shared" si="271"/>
        <v>---</v>
      </c>
    </row>
    <row r="55" spans="1:47" x14ac:dyDescent="0.25">
      <c r="A55" t="s">
        <v>52</v>
      </c>
      <c r="B55" s="27">
        <f>'Raw Plate Reader Measurements'!$Q$27</f>
        <v>0.2</v>
      </c>
      <c r="C55" s="27">
        <f>'Raw Plate Reader Measurements'!$Q$28</f>
        <v>0.20300000000000001</v>
      </c>
      <c r="D55" s="27">
        <f>'Raw Plate Reader Measurements'!$Q$29</f>
        <v>0.19500000000000001</v>
      </c>
      <c r="E55" s="27">
        <f>'Raw Plate Reader Measurements'!$Q$30</f>
        <v>0.191</v>
      </c>
      <c r="F55" s="3"/>
      <c r="G55" s="3"/>
      <c r="I55" s="27">
        <f>'Raw Plate Reader Measurements'!$F$27</f>
        <v>4856</v>
      </c>
      <c r="J55" s="27">
        <f>'Raw Plate Reader Measurements'!$F$28</f>
        <v>5219</v>
      </c>
      <c r="K55" s="27">
        <f>'Raw Plate Reader Measurements'!$F$29</f>
        <v>5110</v>
      </c>
      <c r="L55" s="27">
        <f>'Raw Plate Reader Measurements'!$F$30</f>
        <v>5098</v>
      </c>
      <c r="M55" s="3"/>
      <c r="N55" s="3"/>
      <c r="P55" s="4">
        <f t="shared" si="249"/>
        <v>0.15750000000000003</v>
      </c>
      <c r="Q55" s="4">
        <f t="shared" si="250"/>
        <v>0.16050000000000003</v>
      </c>
      <c r="R55" s="4">
        <f t="shared" si="251"/>
        <v>0.15250000000000002</v>
      </c>
      <c r="S55" s="4">
        <f t="shared" si="252"/>
        <v>0.14850000000000002</v>
      </c>
      <c r="T55" s="4" t="str">
        <f t="shared" si="253"/>
        <v>---</v>
      </c>
      <c r="U55" s="4" t="str">
        <f t="shared" si="254"/>
        <v>---</v>
      </c>
      <c r="W55" s="4">
        <f t="shared" si="255"/>
        <v>369.5</v>
      </c>
      <c r="X55" s="4">
        <f t="shared" si="256"/>
        <v>732.5</v>
      </c>
      <c r="Y55" s="4">
        <f t="shared" si="257"/>
        <v>623.5</v>
      </c>
      <c r="Z55" s="4">
        <f t="shared" si="258"/>
        <v>611.5</v>
      </c>
      <c r="AA55" s="4" t="str">
        <f t="shared" si="259"/>
        <v>---</v>
      </c>
      <c r="AB55" s="4" t="str">
        <f t="shared" si="260"/>
        <v>---</v>
      </c>
      <c r="AD55" s="15">
        <f t="shared" si="261"/>
        <v>0.31754592249235247</v>
      </c>
      <c r="AE55" s="15">
        <f t="shared" si="262"/>
        <v>0.61773932350342231</v>
      </c>
      <c r="AF55" s="15">
        <f t="shared" si="263"/>
        <v>0.55340014678501526</v>
      </c>
      <c r="AG55" s="15">
        <f t="shared" si="264"/>
        <v>0.55736881175565456</v>
      </c>
      <c r="AH55" s="15" t="str">
        <f t="shared" si="265"/>
        <v>---</v>
      </c>
      <c r="AI55" s="15" t="str">
        <f t="shared" si="266"/>
        <v>---</v>
      </c>
      <c r="AK55" s="15">
        <f t="shared" si="272"/>
        <v>0.51151355113411112</v>
      </c>
      <c r="AL55" s="15">
        <f t="shared" si="273"/>
        <v>0.13262044525418656</v>
      </c>
      <c r="AM55" s="15">
        <f t="shared" si="274"/>
        <v>0.49596203185849397</v>
      </c>
      <c r="AN55" s="14">
        <f t="shared" si="275"/>
        <v>1.3518423800929615</v>
      </c>
      <c r="AP55" s="15">
        <f t="shared" si="276"/>
        <v>-1.1471328333372357</v>
      </c>
      <c r="AQ55" s="15">
        <f t="shared" si="267"/>
        <v>-0.4816887171386528</v>
      </c>
      <c r="AR55" s="15">
        <f t="shared" si="268"/>
        <v>-0.59167394638717963</v>
      </c>
      <c r="AS55" s="15">
        <f t="shared" si="269"/>
        <v>-0.58452811857533171</v>
      </c>
      <c r="AT55" s="15" t="str">
        <f t="shared" si="270"/>
        <v>---</v>
      </c>
      <c r="AU55" s="15" t="str">
        <f t="shared" si="271"/>
        <v>---</v>
      </c>
    </row>
    <row r="56" spans="1:47" x14ac:dyDescent="0.25">
      <c r="A56" t="s">
        <v>53</v>
      </c>
      <c r="B56" s="27">
        <f>'Raw Plate Reader Measurements'!$Q$31</f>
        <v>0.19</v>
      </c>
      <c r="C56" s="27">
        <f>'Raw Plate Reader Measurements'!$Q$32</f>
        <v>0.183</v>
      </c>
      <c r="D56" s="27">
        <f>'Raw Plate Reader Measurements'!$Q$33</f>
        <v>0.17100000000000001</v>
      </c>
      <c r="E56" s="27">
        <f>'Raw Plate Reader Measurements'!$Q$34</f>
        <v>0.17599999999999999</v>
      </c>
      <c r="F56" s="3"/>
      <c r="G56" s="3"/>
      <c r="I56" s="27">
        <f>'Raw Plate Reader Measurements'!$F$31</f>
        <v>5222</v>
      </c>
      <c r="J56" s="27">
        <f>'Raw Plate Reader Measurements'!$F$32</f>
        <v>5096</v>
      </c>
      <c r="K56" s="27">
        <f>'Raw Plate Reader Measurements'!$F$33</f>
        <v>4575</v>
      </c>
      <c r="L56" s="27">
        <f>'Raw Plate Reader Measurements'!$F$34</f>
        <v>4756</v>
      </c>
      <c r="M56" s="3"/>
      <c r="N56" s="3"/>
      <c r="P56" s="4">
        <f t="shared" si="249"/>
        <v>0.14750000000000002</v>
      </c>
      <c r="Q56" s="4">
        <f t="shared" si="250"/>
        <v>0.14050000000000001</v>
      </c>
      <c r="R56" s="4">
        <f t="shared" si="251"/>
        <v>0.1285</v>
      </c>
      <c r="S56" s="4">
        <f t="shared" si="252"/>
        <v>0.13350000000000001</v>
      </c>
      <c r="T56" s="4" t="str">
        <f t="shared" si="253"/>
        <v>---</v>
      </c>
      <c r="U56" s="4" t="str">
        <f t="shared" si="254"/>
        <v>---</v>
      </c>
      <c r="W56" s="4">
        <f t="shared" si="255"/>
        <v>735.5</v>
      </c>
      <c r="X56" s="4">
        <f t="shared" si="256"/>
        <v>609.5</v>
      </c>
      <c r="Y56" s="4">
        <f t="shared" si="257"/>
        <v>88.5</v>
      </c>
      <c r="Z56" s="4">
        <f t="shared" si="258"/>
        <v>269.5</v>
      </c>
      <c r="AA56" s="4" t="str">
        <f t="shared" si="259"/>
        <v>---</v>
      </c>
      <c r="AB56" s="4" t="str">
        <f t="shared" si="260"/>
        <v>---</v>
      </c>
      <c r="AD56" s="15">
        <f t="shared" si="261"/>
        <v>0.67493711784440225</v>
      </c>
      <c r="AE56" s="15">
        <f t="shared" si="262"/>
        <v>0.58717835994696099</v>
      </c>
      <c r="AF56" s="15">
        <f t="shared" si="263"/>
        <v>9.322079426168034E-2</v>
      </c>
      <c r="AG56" s="15">
        <f t="shared" si="264"/>
        <v>0.27324370137985876</v>
      </c>
      <c r="AH56" s="15" t="str">
        <f t="shared" si="265"/>
        <v>---</v>
      </c>
      <c r="AI56" s="15" t="str">
        <f t="shared" si="266"/>
        <v>---</v>
      </c>
      <c r="AK56" s="15">
        <f t="shared" si="272"/>
        <v>0.40714499335822557</v>
      </c>
      <c r="AL56" s="15">
        <f t="shared" si="273"/>
        <v>0.27117189738489811</v>
      </c>
      <c r="AM56" s="15">
        <f t="shared" si="274"/>
        <v>0.31697431953700939</v>
      </c>
      <c r="AN56" s="14">
        <f t="shared" si="275"/>
        <v>2.4783438825992561</v>
      </c>
      <c r="AP56" s="15">
        <f t="shared" si="276"/>
        <v>-0.39313575119818672</v>
      </c>
      <c r="AQ56" s="15">
        <f t="shared" si="267"/>
        <v>-0.53242665531227862</v>
      </c>
      <c r="AR56" s="15">
        <f t="shared" si="268"/>
        <v>-2.3727844677811949</v>
      </c>
      <c r="AS56" s="15">
        <f t="shared" si="269"/>
        <v>-1.2973912029510568</v>
      </c>
      <c r="AT56" s="15" t="str">
        <f t="shared" si="270"/>
        <v>---</v>
      </c>
      <c r="AU56" s="15" t="str">
        <f t="shared" si="271"/>
        <v>---</v>
      </c>
    </row>
    <row r="57" spans="1:47" x14ac:dyDescent="0.25">
      <c r="A57" t="s">
        <v>54</v>
      </c>
      <c r="B57" s="27">
        <f>'Raw Plate Reader Measurements'!$R$27</f>
        <v>7.0999999999999994E-2</v>
      </c>
      <c r="C57" s="27">
        <f>'Raw Plate Reader Measurements'!$R$28</f>
        <v>7.1999999999999995E-2</v>
      </c>
      <c r="D57" s="27">
        <f>'Raw Plate Reader Measurements'!$R$29</f>
        <v>7.0999999999999994E-2</v>
      </c>
      <c r="E57" s="27">
        <f>'Raw Plate Reader Measurements'!$R$30</f>
        <v>7.0999999999999994E-2</v>
      </c>
      <c r="F57" s="3"/>
      <c r="G57" s="3"/>
      <c r="I57" s="27">
        <f>'Raw Plate Reader Measurements'!$G$27</f>
        <v>16294</v>
      </c>
      <c r="J57" s="27">
        <f>'Raw Plate Reader Measurements'!$G$28</f>
        <v>16588</v>
      </c>
      <c r="K57" s="27">
        <f>'Raw Plate Reader Measurements'!$G$29</f>
        <v>15940</v>
      </c>
      <c r="L57" s="27">
        <f>'Raw Plate Reader Measurements'!$G$30</f>
        <v>15855</v>
      </c>
      <c r="M57" s="3"/>
      <c r="N57" s="3"/>
      <c r="P57" s="4">
        <f t="shared" si="249"/>
        <v>2.8499999999999998E-2</v>
      </c>
      <c r="Q57" s="4">
        <f t="shared" si="250"/>
        <v>2.9499999999999998E-2</v>
      </c>
      <c r="R57" s="4">
        <f t="shared" si="251"/>
        <v>2.8499999999999998E-2</v>
      </c>
      <c r="S57" s="4">
        <f t="shared" si="252"/>
        <v>2.8499999999999998E-2</v>
      </c>
      <c r="T57" s="4" t="str">
        <f t="shared" si="253"/>
        <v>---</v>
      </c>
      <c r="U57" s="4" t="str">
        <f t="shared" si="254"/>
        <v>---</v>
      </c>
      <c r="W57" s="4">
        <f t="shared" si="255"/>
        <v>11807.5</v>
      </c>
      <c r="X57" s="4">
        <f t="shared" si="256"/>
        <v>12101.5</v>
      </c>
      <c r="Y57" s="4">
        <f t="shared" si="257"/>
        <v>11453.5</v>
      </c>
      <c r="Z57" s="4">
        <f t="shared" si="258"/>
        <v>11368.5</v>
      </c>
      <c r="AA57" s="4" t="str">
        <f t="shared" si="259"/>
        <v>---</v>
      </c>
      <c r="AB57" s="4" t="str">
        <f t="shared" si="260"/>
        <v>---</v>
      </c>
      <c r="AD57" s="15">
        <f t="shared" si="261"/>
        <v>56.077126327467781</v>
      </c>
      <c r="AE57" s="15">
        <f t="shared" si="262"/>
        <v>55.525163369096084</v>
      </c>
      <c r="AF57" s="15">
        <f t="shared" si="263"/>
        <v>54.395881125695716</v>
      </c>
      <c r="AG57" s="15">
        <f t="shared" si="264"/>
        <v>53.992192306061185</v>
      </c>
      <c r="AH57" s="15" t="str">
        <f t="shared" si="265"/>
        <v>---</v>
      </c>
      <c r="AI57" s="15" t="str">
        <f t="shared" si="266"/>
        <v>---</v>
      </c>
      <c r="AK57" s="15">
        <f t="shared" si="272"/>
        <v>54.997590782080195</v>
      </c>
      <c r="AL57" s="15">
        <f t="shared" si="273"/>
        <v>0.96895311797382411</v>
      </c>
      <c r="AM57" s="15">
        <f t="shared" si="274"/>
        <v>54.991193221366935</v>
      </c>
      <c r="AN57" s="14">
        <f t="shared" si="275"/>
        <v>1.0177662986870288</v>
      </c>
      <c r="AP57" s="15">
        <f t="shared" si="276"/>
        <v>4.0267279990358631</v>
      </c>
      <c r="AQ57" s="15">
        <f t="shared" si="267"/>
        <v>4.0168363120381363</v>
      </c>
      <c r="AR57" s="15">
        <f t="shared" si="268"/>
        <v>3.9962884363942202</v>
      </c>
      <c r="AS57" s="15">
        <f t="shared" si="269"/>
        <v>3.9888394491857846</v>
      </c>
      <c r="AT57" s="15" t="str">
        <f t="shared" si="270"/>
        <v>---</v>
      </c>
      <c r="AU57" s="15" t="str">
        <f t="shared" si="271"/>
        <v>---</v>
      </c>
    </row>
    <row r="58" spans="1:47" x14ac:dyDescent="0.25">
      <c r="A58" t="s">
        <v>55</v>
      </c>
      <c r="B58" s="27">
        <f>'Raw Plate Reader Measurements'!$R$31</f>
        <v>4.9000000000000002E-2</v>
      </c>
      <c r="C58" s="27">
        <f>'Raw Plate Reader Measurements'!$R$32</f>
        <v>4.9000000000000002E-2</v>
      </c>
      <c r="D58" s="27">
        <f>'Raw Plate Reader Measurements'!$R$33</f>
        <v>4.9000000000000002E-2</v>
      </c>
      <c r="E58" s="27">
        <f>'Raw Plate Reader Measurements'!$R$34</f>
        <v>4.9000000000000002E-2</v>
      </c>
      <c r="F58" s="3"/>
      <c r="G58" s="3"/>
      <c r="I58" s="27">
        <f>'Raw Plate Reader Measurements'!$G$31</f>
        <v>11997</v>
      </c>
      <c r="J58" s="27">
        <f>'Raw Plate Reader Measurements'!$G$32</f>
        <v>11204</v>
      </c>
      <c r="K58" s="27">
        <f>'Raw Plate Reader Measurements'!$G$33</f>
        <v>11021</v>
      </c>
      <c r="L58" s="27">
        <f>'Raw Plate Reader Measurements'!$G$34</f>
        <v>10184</v>
      </c>
      <c r="M58" s="3"/>
      <c r="N58" s="3"/>
      <c r="P58" s="4">
        <f t="shared" si="249"/>
        <v>6.5000000000000058E-3</v>
      </c>
      <c r="Q58" s="4">
        <f t="shared" si="250"/>
        <v>6.5000000000000058E-3</v>
      </c>
      <c r="R58" s="4">
        <f t="shared" si="251"/>
        <v>6.5000000000000058E-3</v>
      </c>
      <c r="S58" s="4">
        <f t="shared" si="252"/>
        <v>6.5000000000000058E-3</v>
      </c>
      <c r="T58" s="4" t="str">
        <f t="shared" si="253"/>
        <v>---</v>
      </c>
      <c r="U58" s="4" t="str">
        <f t="shared" si="254"/>
        <v>---</v>
      </c>
      <c r="W58" s="4">
        <f t="shared" si="255"/>
        <v>7510.5</v>
      </c>
      <c r="X58" s="4">
        <f t="shared" si="256"/>
        <v>6717.5</v>
      </c>
      <c r="Y58" s="4">
        <f t="shared" si="257"/>
        <v>6534.5</v>
      </c>
      <c r="Z58" s="4">
        <f t="shared" si="258"/>
        <v>5697.5</v>
      </c>
      <c r="AA58" s="4" t="str">
        <f t="shared" si="259"/>
        <v>---</v>
      </c>
      <c r="AB58" s="4" t="str">
        <f t="shared" si="260"/>
        <v>---</v>
      </c>
      <c r="AD58" s="15">
        <f t="shared" si="261"/>
        <v>156.39690330526193</v>
      </c>
      <c r="AE58" s="15">
        <f t="shared" si="262"/>
        <v>139.88365594209398</v>
      </c>
      <c r="AF58" s="15">
        <f t="shared" si="263"/>
        <v>136.07290655059373</v>
      </c>
      <c r="AG58" s="15">
        <f t="shared" si="264"/>
        <v>118.64341343209239</v>
      </c>
      <c r="AH58" s="15" t="str">
        <f t="shared" si="265"/>
        <v>---</v>
      </c>
      <c r="AI58" s="15" t="str">
        <f t="shared" si="266"/>
        <v>---</v>
      </c>
      <c r="AK58" s="15">
        <f t="shared" si="272"/>
        <v>137.74921980751051</v>
      </c>
      <c r="AL58" s="15">
        <f t="shared" si="273"/>
        <v>15.493372570610193</v>
      </c>
      <c r="AM58" s="15">
        <f t="shared" si="274"/>
        <v>137.08899879589944</v>
      </c>
      <c r="AN58" s="14">
        <f t="shared" si="275"/>
        <v>1.120291934971976</v>
      </c>
      <c r="AP58" s="15">
        <f t="shared" si="276"/>
        <v>5.0523970280767125</v>
      </c>
      <c r="AQ58" s="15">
        <f t="shared" si="267"/>
        <v>4.9408110481282499</v>
      </c>
      <c r="AR58" s="15">
        <f t="shared" si="268"/>
        <v>4.9131908196756946</v>
      </c>
      <c r="AS58" s="15">
        <f t="shared" si="269"/>
        <v>4.7761224687584427</v>
      </c>
      <c r="AT58" s="15" t="str">
        <f t="shared" si="270"/>
        <v>---</v>
      </c>
      <c r="AU58" s="15" t="str">
        <f t="shared" si="271"/>
        <v>---</v>
      </c>
    </row>
    <row r="59" spans="1:47" x14ac:dyDescent="0.25">
      <c r="A59" t="s">
        <v>56</v>
      </c>
      <c r="B59" s="27">
        <f>'Raw Plate Reader Measurements'!$S$27</f>
        <v>0.155</v>
      </c>
      <c r="C59" s="27">
        <f>'Raw Plate Reader Measurements'!$S$28</f>
        <v>0.14099999999999999</v>
      </c>
      <c r="D59" s="27">
        <f>'Raw Plate Reader Measurements'!$S$29</f>
        <v>0.14699999999999999</v>
      </c>
      <c r="E59" s="27">
        <f>'Raw Plate Reader Measurements'!$S$30</f>
        <v>0.14399999999999999</v>
      </c>
      <c r="F59" s="3"/>
      <c r="G59" s="3"/>
      <c r="I59" s="27">
        <f>'Raw Plate Reader Measurements'!$H$27</f>
        <v>10208</v>
      </c>
      <c r="J59" s="27">
        <f>'Raw Plate Reader Measurements'!$H$28</f>
        <v>9368</v>
      </c>
      <c r="K59" s="27">
        <f>'Raw Plate Reader Measurements'!$H$29</f>
        <v>9660</v>
      </c>
      <c r="L59" s="27">
        <f>'Raw Plate Reader Measurements'!$H$30</f>
        <v>9599</v>
      </c>
      <c r="M59" s="3"/>
      <c r="N59" s="3"/>
      <c r="P59" s="4">
        <f t="shared" si="249"/>
        <v>0.1125</v>
      </c>
      <c r="Q59" s="4">
        <f t="shared" si="250"/>
        <v>9.849999999999999E-2</v>
      </c>
      <c r="R59" s="4">
        <f t="shared" si="251"/>
        <v>0.1045</v>
      </c>
      <c r="S59" s="4">
        <f t="shared" si="252"/>
        <v>0.10149999999999999</v>
      </c>
      <c r="T59" s="4" t="str">
        <f t="shared" si="253"/>
        <v>---</v>
      </c>
      <c r="U59" s="4" t="str">
        <f t="shared" si="254"/>
        <v>---</v>
      </c>
      <c r="W59" s="4">
        <f t="shared" si="255"/>
        <v>5721.5</v>
      </c>
      <c r="X59" s="4">
        <f t="shared" si="256"/>
        <v>4881.5</v>
      </c>
      <c r="Y59" s="4">
        <f t="shared" si="257"/>
        <v>5173.5</v>
      </c>
      <c r="Z59" s="4">
        <f t="shared" si="258"/>
        <v>5112.5</v>
      </c>
      <c r="AA59" s="4" t="str">
        <f t="shared" si="259"/>
        <v>---</v>
      </c>
      <c r="AB59" s="4" t="str">
        <f t="shared" si="260"/>
        <v>---</v>
      </c>
      <c r="AD59" s="15">
        <f t="shared" si="261"/>
        <v>6.8838283998809002</v>
      </c>
      <c r="AE59" s="15">
        <f t="shared" si="262"/>
        <v>6.7079484899146475</v>
      </c>
      <c r="AF59" s="15">
        <f t="shared" si="263"/>
        <v>6.7010185295591294</v>
      </c>
      <c r="AG59" s="15">
        <f t="shared" si="264"/>
        <v>6.8177321444073407</v>
      </c>
      <c r="AH59" s="15" t="str">
        <f t="shared" si="265"/>
        <v>---</v>
      </c>
      <c r="AI59" s="15" t="str">
        <f t="shared" si="266"/>
        <v>---</v>
      </c>
      <c r="AK59" s="15">
        <f t="shared" si="272"/>
        <v>6.777631890940504</v>
      </c>
      <c r="AL59" s="15">
        <f t="shared" si="273"/>
        <v>8.8715110249824675E-2</v>
      </c>
      <c r="AM59" s="15">
        <f t="shared" si="274"/>
        <v>6.7771972672028475</v>
      </c>
      <c r="AN59" s="14">
        <f t="shared" si="275"/>
        <v>1.0131566138083852</v>
      </c>
      <c r="AP59" s="15">
        <f t="shared" si="276"/>
        <v>1.9291749506534901</v>
      </c>
      <c r="AQ59" s="15">
        <f t="shared" si="267"/>
        <v>1.903293165027879</v>
      </c>
      <c r="AR59" s="15">
        <f t="shared" si="268"/>
        <v>1.9022595341803354</v>
      </c>
      <c r="AS59" s="15">
        <f t="shared" si="269"/>
        <v>1.919526886409411</v>
      </c>
      <c r="AT59" s="15" t="str">
        <f t="shared" si="270"/>
        <v>---</v>
      </c>
      <c r="AU59" s="15" t="str">
        <f t="shared" si="271"/>
        <v>---</v>
      </c>
    </row>
    <row r="60" spans="1:47" x14ac:dyDescent="0.25">
      <c r="A60" t="s">
        <v>57</v>
      </c>
      <c r="B60" s="27">
        <f>'Raw Plate Reader Measurements'!$S$31</f>
        <v>0.14699999999999999</v>
      </c>
      <c r="C60" s="27">
        <f>'Raw Plate Reader Measurements'!$S$32</f>
        <v>0.14699999999999999</v>
      </c>
      <c r="D60" s="27">
        <f>'Raw Plate Reader Measurements'!$S$33</f>
        <v>0.14399999999999999</v>
      </c>
      <c r="E60" s="27">
        <f>'Raw Plate Reader Measurements'!$S$34</f>
        <v>0.14000000000000001</v>
      </c>
      <c r="F60" s="3"/>
      <c r="G60" s="3"/>
      <c r="I60" s="27">
        <f>'Raw Plate Reader Measurements'!$H$31</f>
        <v>10300</v>
      </c>
      <c r="J60" s="27">
        <f>'Raw Plate Reader Measurements'!$H$32</f>
        <v>9639</v>
      </c>
      <c r="K60" s="27">
        <f>'Raw Plate Reader Measurements'!$H$33</f>
        <v>9704</v>
      </c>
      <c r="L60" s="27">
        <f>'Raw Plate Reader Measurements'!$H$34</f>
        <v>9533</v>
      </c>
      <c r="M60" s="3"/>
      <c r="N60" s="3"/>
      <c r="P60" s="4">
        <f t="shared" si="249"/>
        <v>0.1045</v>
      </c>
      <c r="Q60" s="4">
        <f t="shared" si="250"/>
        <v>0.1045</v>
      </c>
      <c r="R60" s="4">
        <f t="shared" si="251"/>
        <v>0.10149999999999999</v>
      </c>
      <c r="S60" s="4">
        <f t="shared" si="252"/>
        <v>9.7500000000000017E-2</v>
      </c>
      <c r="T60" s="4" t="str">
        <f t="shared" si="253"/>
        <v>---</v>
      </c>
      <c r="U60" s="4" t="str">
        <f t="shared" si="254"/>
        <v>---</v>
      </c>
      <c r="W60" s="4">
        <f t="shared" si="255"/>
        <v>5813.5</v>
      </c>
      <c r="X60" s="4">
        <f t="shared" si="256"/>
        <v>5152.5</v>
      </c>
      <c r="Y60" s="4">
        <f t="shared" si="257"/>
        <v>5217.5</v>
      </c>
      <c r="Z60" s="4">
        <f t="shared" si="258"/>
        <v>5046.5</v>
      </c>
      <c r="AA60" s="4" t="str">
        <f t="shared" si="259"/>
        <v>---</v>
      </c>
      <c r="AB60" s="4" t="str">
        <f t="shared" si="260"/>
        <v>---</v>
      </c>
      <c r="AD60" s="15">
        <f t="shared" si="261"/>
        <v>7.529983806241809</v>
      </c>
      <c r="AE60" s="15">
        <f t="shared" si="262"/>
        <v>6.6738181064179791</v>
      </c>
      <c r="AF60" s="15">
        <f t="shared" si="263"/>
        <v>6.9577540270797655</v>
      </c>
      <c r="AG60" s="15">
        <f t="shared" si="264"/>
        <v>7.0058094004394276</v>
      </c>
      <c r="AH60" s="15" t="str">
        <f t="shared" si="265"/>
        <v>---</v>
      </c>
      <c r="AI60" s="15" t="str">
        <f t="shared" si="266"/>
        <v>---</v>
      </c>
      <c r="AK60" s="15">
        <f t="shared" si="272"/>
        <v>7.0418413350447455</v>
      </c>
      <c r="AL60" s="15">
        <f t="shared" si="273"/>
        <v>0.35688146709490925</v>
      </c>
      <c r="AM60" s="15">
        <f t="shared" si="274"/>
        <v>7.0351595188568803</v>
      </c>
      <c r="AN60" s="14">
        <f t="shared" si="275"/>
        <v>1.0514125339376437</v>
      </c>
      <c r="AP60" s="15">
        <f t="shared" si="276"/>
        <v>2.018892891243993</v>
      </c>
      <c r="AQ60" s="15">
        <f t="shared" si="267"/>
        <v>1.8981921258999441</v>
      </c>
      <c r="AR60" s="15">
        <f t="shared" si="268"/>
        <v>1.9398567250097096</v>
      </c>
      <c r="AS60" s="15">
        <f t="shared" si="269"/>
        <v>1.9467397192153082</v>
      </c>
      <c r="AT60" s="15" t="str">
        <f t="shared" si="270"/>
        <v>---</v>
      </c>
      <c r="AU60" s="15" t="str">
        <f t="shared" si="271"/>
        <v>---</v>
      </c>
    </row>
    <row r="61" spans="1:47" x14ac:dyDescent="0.25">
      <c r="A61" t="s">
        <v>58</v>
      </c>
      <c r="B61" s="27">
        <f>'Raw Plate Reader Measurements'!$T$27</f>
        <v>0.186</v>
      </c>
      <c r="C61" s="27">
        <f>'Raw Plate Reader Measurements'!$T$28</f>
        <v>0.186</v>
      </c>
      <c r="D61" s="27">
        <f>'Raw Plate Reader Measurements'!$T$29</f>
        <v>0.183</v>
      </c>
      <c r="E61" s="27">
        <f>'Raw Plate Reader Measurements'!$T$30</f>
        <v>0.17799999999999999</v>
      </c>
      <c r="F61" s="3"/>
      <c r="G61" s="3"/>
      <c r="I61" s="27">
        <f>'Raw Plate Reader Measurements'!$I$27</f>
        <v>4742</v>
      </c>
      <c r="J61" s="27">
        <f>'Raw Plate Reader Measurements'!$I$28</f>
        <v>4798</v>
      </c>
      <c r="K61" s="27">
        <f>'Raw Plate Reader Measurements'!$I$29</f>
        <v>4795</v>
      </c>
      <c r="L61" s="27">
        <f>'Raw Plate Reader Measurements'!$I$30</f>
        <v>4644</v>
      </c>
      <c r="M61" s="3"/>
      <c r="N61" s="3"/>
      <c r="P61" s="4">
        <f t="shared" si="249"/>
        <v>0.14350000000000002</v>
      </c>
      <c r="Q61" s="4">
        <f t="shared" si="250"/>
        <v>0.14350000000000002</v>
      </c>
      <c r="R61" s="4">
        <f t="shared" si="251"/>
        <v>0.14050000000000001</v>
      </c>
      <c r="S61" s="4">
        <f t="shared" si="252"/>
        <v>0.13550000000000001</v>
      </c>
      <c r="T61" s="4" t="str">
        <f t="shared" si="253"/>
        <v>---</v>
      </c>
      <c r="U61" s="4" t="str">
        <f t="shared" si="254"/>
        <v>---</v>
      </c>
      <c r="W61" s="4">
        <f t="shared" si="255"/>
        <v>255.5</v>
      </c>
      <c r="X61" s="4">
        <f t="shared" si="256"/>
        <v>311.5</v>
      </c>
      <c r="Y61" s="4">
        <f t="shared" si="257"/>
        <v>308.5</v>
      </c>
      <c r="Z61" s="4">
        <f t="shared" si="258"/>
        <v>157.5</v>
      </c>
      <c r="AA61" s="4" t="str">
        <f t="shared" si="259"/>
        <v>---</v>
      </c>
      <c r="AB61" s="4" t="str">
        <f t="shared" si="260"/>
        <v>---</v>
      </c>
      <c r="AD61" s="15">
        <f t="shared" si="261"/>
        <v>0.24099701269717305</v>
      </c>
      <c r="AE61" s="15">
        <f t="shared" si="262"/>
        <v>0.29381827575408764</v>
      </c>
      <c r="AF61" s="15">
        <f t="shared" si="263"/>
        <v>0.29720184420613199</v>
      </c>
      <c r="AG61" s="15">
        <f t="shared" si="264"/>
        <v>0.15733086078875752</v>
      </c>
      <c r="AH61" s="15" t="str">
        <f t="shared" si="265"/>
        <v>---</v>
      </c>
      <c r="AI61" s="15" t="str">
        <f t="shared" si="266"/>
        <v>---</v>
      </c>
      <c r="AK61" s="15">
        <f t="shared" si="272"/>
        <v>0.24733699836153755</v>
      </c>
      <c r="AL61" s="15">
        <f t="shared" si="273"/>
        <v>6.5289897682420758E-2</v>
      </c>
      <c r="AM61" s="15">
        <f t="shared" si="274"/>
        <v>0.23987720006966956</v>
      </c>
      <c r="AN61" s="14">
        <f t="shared" si="275"/>
        <v>1.3460790981055533</v>
      </c>
      <c r="AP61" s="15">
        <f t="shared" si="276"/>
        <v>-1.4229707410157211</v>
      </c>
      <c r="AQ61" s="15">
        <f t="shared" si="267"/>
        <v>-1.2247938124319724</v>
      </c>
      <c r="AR61" s="15">
        <f t="shared" si="268"/>
        <v>-1.2133437608881625</v>
      </c>
      <c r="AS61" s="15">
        <f t="shared" si="269"/>
        <v>-1.849404297513872</v>
      </c>
      <c r="AT61" s="15" t="str">
        <f t="shared" si="270"/>
        <v>---</v>
      </c>
      <c r="AU61" s="15" t="str">
        <f t="shared" si="271"/>
        <v>---</v>
      </c>
    </row>
    <row r="62" spans="1:47" x14ac:dyDescent="0.25">
      <c r="A62" t="s">
        <v>59</v>
      </c>
      <c r="B62" s="27">
        <f>'Raw Plate Reader Measurements'!$T$31</f>
        <v>0.189</v>
      </c>
      <c r="C62" s="27">
        <f>'Raw Plate Reader Measurements'!$T$32</f>
        <v>0.17599999999999999</v>
      </c>
      <c r="D62" s="27">
        <f>'Raw Plate Reader Measurements'!$T$33</f>
        <v>0.186</v>
      </c>
      <c r="E62" s="27">
        <f>'Raw Plate Reader Measurements'!$T$34</f>
        <v>0.184</v>
      </c>
      <c r="F62" s="3"/>
      <c r="G62" s="3"/>
      <c r="I62" s="27">
        <f>'Raw Plate Reader Measurements'!$I$31</f>
        <v>4726</v>
      </c>
      <c r="J62" s="27">
        <f>'Raw Plate Reader Measurements'!$I$32</f>
        <v>4608</v>
      </c>
      <c r="K62" s="27">
        <f>'Raw Plate Reader Measurements'!$I$33</f>
        <v>4656</v>
      </c>
      <c r="L62" s="27">
        <f>'Raw Plate Reader Measurements'!$I$34</f>
        <v>4721</v>
      </c>
      <c r="M62" s="3"/>
      <c r="N62" s="3"/>
      <c r="P62" s="4">
        <f t="shared" si="249"/>
        <v>0.14650000000000002</v>
      </c>
      <c r="Q62" s="4">
        <f t="shared" si="250"/>
        <v>0.13350000000000001</v>
      </c>
      <c r="R62" s="4">
        <f t="shared" si="251"/>
        <v>0.14350000000000002</v>
      </c>
      <c r="S62" s="4">
        <f t="shared" si="252"/>
        <v>0.14150000000000001</v>
      </c>
      <c r="T62" s="4" t="str">
        <f t="shared" si="253"/>
        <v>---</v>
      </c>
      <c r="U62" s="4" t="str">
        <f t="shared" si="254"/>
        <v>---</v>
      </c>
      <c r="W62" s="4">
        <f t="shared" si="255"/>
        <v>239.5</v>
      </c>
      <c r="X62" s="4">
        <f t="shared" si="256"/>
        <v>121.5</v>
      </c>
      <c r="Y62" s="4">
        <f t="shared" si="257"/>
        <v>169.5</v>
      </c>
      <c r="Z62" s="4">
        <f t="shared" si="258"/>
        <v>234.5</v>
      </c>
      <c r="AA62" s="4" t="str">
        <f t="shared" si="259"/>
        <v>---</v>
      </c>
      <c r="AB62" s="4" t="str">
        <f t="shared" si="260"/>
        <v>---</v>
      </c>
      <c r="AD62" s="15">
        <f t="shared" si="261"/>
        <v>0.22127917772498859</v>
      </c>
      <c r="AE62" s="15">
        <f t="shared" si="262"/>
        <v>0.12318779116012185</v>
      </c>
      <c r="AF62" s="15">
        <f t="shared" si="263"/>
        <v>0.15987864443119698</v>
      </c>
      <c r="AG62" s="15">
        <f t="shared" si="264"/>
        <v>0.22431538589253791</v>
      </c>
      <c r="AH62" s="15" t="str">
        <f t="shared" si="265"/>
        <v>---</v>
      </c>
      <c r="AI62" s="15" t="str">
        <f t="shared" si="266"/>
        <v>---</v>
      </c>
      <c r="AK62" s="15">
        <f t="shared" si="272"/>
        <v>0.18216524980221133</v>
      </c>
      <c r="AL62" s="15">
        <f t="shared" si="273"/>
        <v>4.9266509032756221E-2</v>
      </c>
      <c r="AM62" s="15">
        <f t="shared" si="274"/>
        <v>0.17682327676739407</v>
      </c>
      <c r="AN62" s="14">
        <f t="shared" si="275"/>
        <v>1.3328702103008161</v>
      </c>
      <c r="AP62" s="15">
        <f t="shared" si="276"/>
        <v>-1.5083301270659566</v>
      </c>
      <c r="AQ62" s="15">
        <f t="shared" si="267"/>
        <v>-2.0940453305195055</v>
      </c>
      <c r="AR62" s="15">
        <f t="shared" si="268"/>
        <v>-1.8333402238389753</v>
      </c>
      <c r="AS62" s="15">
        <f t="shared" si="269"/>
        <v>-1.4947022446567626</v>
      </c>
      <c r="AT62" s="15" t="str">
        <f t="shared" si="270"/>
        <v>---</v>
      </c>
      <c r="AU62" s="15" t="str">
        <f t="shared" si="271"/>
        <v>---</v>
      </c>
    </row>
    <row r="64" spans="1:47" x14ac:dyDescent="0.25">
      <c r="A64" s="24" t="s">
        <v>41</v>
      </c>
    </row>
    <row r="65" spans="1:47" x14ac:dyDescent="0.25">
      <c r="A65" t="s">
        <v>44</v>
      </c>
      <c r="B65" s="27">
        <f>'Raw Plate Reader Measurements'!$M$37</f>
        <v>0.34300000000000003</v>
      </c>
      <c r="C65" s="27">
        <f>'Raw Plate Reader Measurements'!$M$38</f>
        <v>0.33900000000000002</v>
      </c>
      <c r="D65" s="27">
        <f>'Raw Plate Reader Measurements'!$M$39</f>
        <v>0.34200000000000003</v>
      </c>
      <c r="E65" s="27">
        <f>'Raw Plate Reader Measurements'!$M$40</f>
        <v>0.309</v>
      </c>
      <c r="F65" s="3"/>
      <c r="G65" s="3"/>
      <c r="I65" s="27">
        <f>'Raw Plate Reader Measurements'!$B$37</f>
        <v>5610</v>
      </c>
      <c r="J65" s="27">
        <f>'Raw Plate Reader Measurements'!$B$38</f>
        <v>5544</v>
      </c>
      <c r="K65" s="27">
        <f>'Raw Plate Reader Measurements'!$B$39</f>
        <v>5420</v>
      </c>
      <c r="L65" s="27">
        <f>'Raw Plate Reader Measurements'!$B$40</f>
        <v>4672</v>
      </c>
      <c r="M65" s="3"/>
      <c r="N65" s="3"/>
      <c r="P65" s="4">
        <f t="shared" ref="P65:P80" si="277">IF(ISBLANK(B65),"---", B65-$B$9)</f>
        <v>0.30050000000000004</v>
      </c>
      <c r="Q65" s="4">
        <f t="shared" ref="Q65:Q80" si="278">IF(ISBLANK(C65),"---", C65-$B$9)</f>
        <v>0.29650000000000004</v>
      </c>
      <c r="R65" s="4">
        <f t="shared" ref="R65:R80" si="279">IF(ISBLANK(D65),"---", D65-$B$9)</f>
        <v>0.29950000000000004</v>
      </c>
      <c r="S65" s="4">
        <f t="shared" ref="S65:S80" si="280">IF(ISBLANK(E65),"---", E65-$B$9)</f>
        <v>0.26650000000000001</v>
      </c>
      <c r="T65" s="4" t="str">
        <f t="shared" ref="T65:T80" si="281">IF(ISBLANK(F65),"---", F65-$B$9)</f>
        <v>---</v>
      </c>
      <c r="U65" s="4" t="str">
        <f t="shared" ref="U65:U80" si="282">IF(ISBLANK(G65),"---", G65-$B$9)</f>
        <v>---</v>
      </c>
      <c r="W65" s="4">
        <f t="shared" ref="W65:W80" si="283">IF(ISBLANK(I65),"---",I65-$I$9)</f>
        <v>1123.5</v>
      </c>
      <c r="X65" s="4">
        <f t="shared" ref="X65:X80" si="284">IF(ISBLANK(J65),"---",J65-$I$9)</f>
        <v>1057.5</v>
      </c>
      <c r="Y65" s="4">
        <f t="shared" ref="Y65:Y80" si="285">IF(ISBLANK(K65),"---",K65-$I$9)</f>
        <v>933.5</v>
      </c>
      <c r="Z65" s="4">
        <f t="shared" ref="Z65:Z80" si="286">IF(ISBLANK(L65),"---",L65-$I$9)</f>
        <v>185.5</v>
      </c>
      <c r="AA65" s="4" t="str">
        <f t="shared" ref="AA65:AA80" si="287">IF(ISBLANK(M65),"---",M65-$I$9)</f>
        <v>---</v>
      </c>
      <c r="AB65" s="4" t="str">
        <f t="shared" ref="AB65:AB80" si="288">IF(ISBLANK(N65),"---",N65-$I$9)</f>
        <v>---</v>
      </c>
      <c r="AD65" s="15">
        <f t="shared" ref="AD65:AD80" si="289">IF(AND(ISNUMBER(W65),ISNUMBER(P65)),(W65*$B$3)/(P65*$B$2),"---")</f>
        <v>0.50605912038731016</v>
      </c>
      <c r="AE65" s="15">
        <f t="shared" ref="AE65:AE80" si="290">IF(AND(ISNUMBER(X65),ISNUMBER(Q65)),(X65*$B$3)/(Q65*$B$2),"---")</f>
        <v>0.48275672702153805</v>
      </c>
      <c r="AF65" s="15">
        <f t="shared" ref="AF65:AF80" si="291">IF(AND(ISNUMBER(Y65),ISNUMBER(R65)),(Y65*$B$3)/(R65*$B$2),"---")</f>
        <v>0.42188117938414488</v>
      </c>
      <c r="AG65" s="15">
        <f t="shared" ref="AG65:AG80" si="292">IF(AND(ISNUMBER(Z65),ISNUMBER(S65)),(Z65*$B$3)/(S65*$B$2),"---")</f>
        <v>9.4214849010169868E-2</v>
      </c>
      <c r="AH65" s="15" t="str">
        <f t="shared" ref="AH65:AH80" si="293">IF(AND(ISNUMBER(AA65),ISNUMBER(T65)),(AA65*$B$3)/(T65*$B$2),"---")</f>
        <v>---</v>
      </c>
      <c r="AI65" s="15" t="str">
        <f t="shared" ref="AI65:AI80" si="294">IF(AND(ISNUMBER(AB65),ISNUMBER(U65)),(AB65*$B$3)/(U65*$B$2),"---")</f>
        <v>---</v>
      </c>
      <c r="AK65" s="15">
        <f>AVERAGE(AD65:AI65)</f>
        <v>0.37622796895079075</v>
      </c>
      <c r="AL65" s="15">
        <f>STDEV(AD65:AI65)</f>
        <v>0.19132879171811668</v>
      </c>
      <c r="AM65" s="15">
        <f>GEOMEAN(AD65:AI65)</f>
        <v>0.31391334203003934</v>
      </c>
      <c r="AN65" s="14">
        <f>EXP(STDEV(AP65:AU65))</f>
        <v>2.2390563668281298</v>
      </c>
      <c r="AP65" s="15">
        <f>IF(ISNUMBER(AD65),LN(AD65),"---")</f>
        <v>-0.68110177780968284</v>
      </c>
      <c r="AQ65" s="15">
        <f t="shared" ref="AQ65:AQ80" si="295">IF(ISNUMBER(AE65),LN(AE65),"---")</f>
        <v>-0.72824242297715147</v>
      </c>
      <c r="AR65" s="15">
        <f t="shared" ref="AR65:AR80" si="296">IF(ISNUMBER(AF65),LN(AF65),"---")</f>
        <v>-0.86303157003353115</v>
      </c>
      <c r="AS65" s="15">
        <f t="shared" ref="AS65:AS80" si="297">IF(ISNUMBER(AG65),LN(AG65),"---")</f>
        <v>-2.3621774770182138</v>
      </c>
      <c r="AT65" s="15" t="str">
        <f t="shared" ref="AT65:AT80" si="298">IF(ISNUMBER(AH65),LN(AH65),"---")</f>
        <v>---</v>
      </c>
      <c r="AU65" s="15" t="str">
        <f t="shared" ref="AU65:AU80" si="299">IF(ISNUMBER(AI65),LN(AI65),"---")</f>
        <v>---</v>
      </c>
    </row>
    <row r="66" spans="1:47" x14ac:dyDescent="0.25">
      <c r="A66" t="s">
        <v>45</v>
      </c>
      <c r="B66" s="27">
        <f>'Raw Plate Reader Measurements'!$M$41</f>
        <v>0.34799999999999998</v>
      </c>
      <c r="C66" s="27">
        <f>'Raw Plate Reader Measurements'!$M$42</f>
        <v>0.34899999999999998</v>
      </c>
      <c r="D66" s="27">
        <f>'Raw Plate Reader Measurements'!$M$43</f>
        <v>0.29199999999999998</v>
      </c>
      <c r="E66" s="27">
        <f>'Raw Plate Reader Measurements'!$M$44</f>
        <v>0.35199999999999998</v>
      </c>
      <c r="F66" s="3"/>
      <c r="G66" s="3"/>
      <c r="I66" s="27">
        <f>'Raw Plate Reader Measurements'!$B$41</f>
        <v>5602</v>
      </c>
      <c r="J66" s="27">
        <f>'Raw Plate Reader Measurements'!$B$42</f>
        <v>5640</v>
      </c>
      <c r="K66" s="27">
        <f>'Raw Plate Reader Measurements'!$B$43</f>
        <v>4235</v>
      </c>
      <c r="L66" s="27">
        <f>'Raw Plate Reader Measurements'!$B$44</f>
        <v>5550</v>
      </c>
      <c r="M66" s="3"/>
      <c r="N66" s="3"/>
      <c r="P66" s="4">
        <f t="shared" si="277"/>
        <v>0.30549999999999999</v>
      </c>
      <c r="Q66" s="4">
        <f t="shared" si="278"/>
        <v>0.30649999999999999</v>
      </c>
      <c r="R66" s="4">
        <f t="shared" si="279"/>
        <v>0.2495</v>
      </c>
      <c r="S66" s="4">
        <f t="shared" si="280"/>
        <v>0.3095</v>
      </c>
      <c r="T66" s="4" t="str">
        <f t="shared" si="281"/>
        <v>---</v>
      </c>
      <c r="U66" s="4" t="str">
        <f t="shared" si="282"/>
        <v>---</v>
      </c>
      <c r="W66" s="4">
        <f t="shared" si="283"/>
        <v>1115.5</v>
      </c>
      <c r="X66" s="4">
        <f t="shared" si="284"/>
        <v>1153.5</v>
      </c>
      <c r="Y66" s="4">
        <f t="shared" si="285"/>
        <v>-251.5</v>
      </c>
      <c r="Z66" s="4">
        <f t="shared" si="286"/>
        <v>1063.5</v>
      </c>
      <c r="AA66" s="4" t="str">
        <f t="shared" si="287"/>
        <v>---</v>
      </c>
      <c r="AB66" s="4" t="str">
        <f t="shared" si="288"/>
        <v>---</v>
      </c>
      <c r="AD66" s="15">
        <f t="shared" si="289"/>
        <v>0.49423217605145658</v>
      </c>
      <c r="AE66" s="15">
        <f t="shared" si="290"/>
        <v>0.50940097968641773</v>
      </c>
      <c r="AF66" s="15">
        <f t="shared" si="291"/>
        <v>-0.13643949248781947</v>
      </c>
      <c r="AG66" s="15">
        <f t="shared" si="292"/>
        <v>0.46510338119995509</v>
      </c>
      <c r="AH66" s="15" t="str">
        <f t="shared" si="293"/>
        <v>---</v>
      </c>
      <c r="AI66" s="15" t="str">
        <f t="shared" si="294"/>
        <v>---</v>
      </c>
      <c r="AK66" s="15">
        <f>AVERAGE(AD66:AI66)</f>
        <v>0.33307426111250249</v>
      </c>
      <c r="AL66" s="15">
        <f>STDEV(AD66:AI66)</f>
        <v>0.31354842188591686</v>
      </c>
      <c r="AM66" s="15" t="e">
        <f>GEOMEAN(AD66:AI66)</f>
        <v>#NUM!</v>
      </c>
      <c r="AN66" s="14" t="e">
        <f>EXP(STDEV(AP66:AU66))</f>
        <v>#NUM!</v>
      </c>
      <c r="AP66" s="15">
        <f>IF(ISNUMBER(AD66),LN(AD66),"---")</f>
        <v>-0.70474988019886697</v>
      </c>
      <c r="AQ66" s="15">
        <f t="shared" si="295"/>
        <v>-0.67451979322226208</v>
      </c>
      <c r="AR66" s="15" t="e">
        <f t="shared" si="296"/>
        <v>#NUM!</v>
      </c>
      <c r="AS66" s="15">
        <f t="shared" si="297"/>
        <v>-0.76549557294416315</v>
      </c>
      <c r="AT66" s="15" t="str">
        <f t="shared" si="298"/>
        <v>---</v>
      </c>
      <c r="AU66" s="15" t="str">
        <f t="shared" si="299"/>
        <v>---</v>
      </c>
    </row>
    <row r="67" spans="1:47" x14ac:dyDescent="0.25">
      <c r="A67" t="s">
        <v>46</v>
      </c>
      <c r="B67" s="27">
        <f>'Raw Plate Reader Measurements'!$N$37</f>
        <v>0.29199999999999998</v>
      </c>
      <c r="C67" s="27">
        <f>'Raw Plate Reader Measurements'!$N$38</f>
        <v>0.29499999999999998</v>
      </c>
      <c r="D67" s="27">
        <f>'Raw Plate Reader Measurements'!$N$39</f>
        <v>0.28799999999999998</v>
      </c>
      <c r="E67" s="27">
        <f>'Raw Plate Reader Measurements'!$N$40</f>
        <v>0.28199999999999997</v>
      </c>
      <c r="F67" s="3"/>
      <c r="G67" s="3"/>
      <c r="I67" s="27">
        <f>'Raw Plate Reader Measurements'!$C$37</f>
        <v>33152</v>
      </c>
      <c r="J67" s="27">
        <f>'Raw Plate Reader Measurements'!$C$38</f>
        <v>34007</v>
      </c>
      <c r="K67" s="27">
        <f>'Raw Plate Reader Measurements'!$C$39</f>
        <v>34214</v>
      </c>
      <c r="L67" s="27">
        <f>'Raw Plate Reader Measurements'!$C$40</f>
        <v>33944</v>
      </c>
      <c r="M67" s="3"/>
      <c r="N67" s="3"/>
      <c r="P67" s="4">
        <f t="shared" si="277"/>
        <v>0.2495</v>
      </c>
      <c r="Q67" s="4">
        <f t="shared" si="278"/>
        <v>0.2525</v>
      </c>
      <c r="R67" s="4">
        <f t="shared" si="279"/>
        <v>0.2455</v>
      </c>
      <c r="S67" s="4">
        <f t="shared" si="280"/>
        <v>0.23949999999999999</v>
      </c>
      <c r="T67" s="4" t="str">
        <f t="shared" si="281"/>
        <v>---</v>
      </c>
      <c r="U67" s="4" t="str">
        <f t="shared" si="282"/>
        <v>---</v>
      </c>
      <c r="W67" s="4">
        <f t="shared" si="283"/>
        <v>28665.5</v>
      </c>
      <c r="X67" s="4">
        <f t="shared" si="284"/>
        <v>29520.5</v>
      </c>
      <c r="Y67" s="4">
        <f t="shared" si="285"/>
        <v>29727.5</v>
      </c>
      <c r="Z67" s="4">
        <f t="shared" si="286"/>
        <v>29457.5</v>
      </c>
      <c r="AA67" s="4" t="str">
        <f t="shared" si="287"/>
        <v>---</v>
      </c>
      <c r="AB67" s="4" t="str">
        <f t="shared" si="288"/>
        <v>---</v>
      </c>
      <c r="AC67" s="12"/>
      <c r="AD67" s="15">
        <f t="shared" si="289"/>
        <v>15.551118377374113</v>
      </c>
      <c r="AE67" s="15">
        <f t="shared" si="290"/>
        <v>15.824681668053859</v>
      </c>
      <c r="AF67" s="15">
        <f t="shared" si="291"/>
        <v>16.390022402877197</v>
      </c>
      <c r="AG67" s="15">
        <f t="shared" si="292"/>
        <v>16.648036695318787</v>
      </c>
      <c r="AH67" s="15" t="str">
        <f t="shared" si="293"/>
        <v>---</v>
      </c>
      <c r="AI67" s="15" t="str">
        <f t="shared" si="294"/>
        <v>---</v>
      </c>
      <c r="AJ67" s="12"/>
      <c r="AK67" s="15">
        <f t="shared" ref="AK67:AK80" si="300">AVERAGE(AD67:AI67)</f>
        <v>16.103464785905992</v>
      </c>
      <c r="AL67" s="15">
        <f t="shared" ref="AL67:AL80" si="301">STDEV(AD67:AI67)</f>
        <v>0.50381227131513129</v>
      </c>
      <c r="AM67" s="15">
        <f t="shared" ref="AM67:AM80" si="302">GEOMEAN(AD67:AI67)</f>
        <v>16.097550468365352</v>
      </c>
      <c r="AN67" s="14">
        <f t="shared" ref="AN67:AN80" si="303">EXP(STDEV(AP67:AU67))</f>
        <v>1.0317988620887402</v>
      </c>
      <c r="AP67" s="15">
        <f t="shared" ref="AP67:AP80" si="304">IF(ISNUMBER(AD67),LN(AD67),"---")</f>
        <v>2.744132557413566</v>
      </c>
      <c r="AQ67" s="15">
        <f t="shared" si="295"/>
        <v>2.7615708520651259</v>
      </c>
      <c r="AR67" s="15">
        <f t="shared" si="296"/>
        <v>2.7966727596173544</v>
      </c>
      <c r="AS67" s="15">
        <f t="shared" si="297"/>
        <v>2.8122922932767218</v>
      </c>
      <c r="AT67" s="15" t="str">
        <f t="shared" si="298"/>
        <v>---</v>
      </c>
      <c r="AU67" s="15" t="str">
        <f t="shared" si="299"/>
        <v>---</v>
      </c>
    </row>
    <row r="68" spans="1:47" x14ac:dyDescent="0.25">
      <c r="A68" t="s">
        <v>47</v>
      </c>
      <c r="B68" s="27">
        <f>'Raw Plate Reader Measurements'!$N$41</f>
        <v>0.29399999999999998</v>
      </c>
      <c r="C68" s="27">
        <f>'Raw Plate Reader Measurements'!$N$42</f>
        <v>0.28899999999999998</v>
      </c>
      <c r="D68" s="27">
        <f>'Raw Plate Reader Measurements'!$N$43</f>
        <v>0.29699999999999999</v>
      </c>
      <c r="E68" s="27">
        <f>'Raw Plate Reader Measurements'!$N$44</f>
        <v>0.309</v>
      </c>
      <c r="F68" s="3"/>
      <c r="G68" s="3"/>
      <c r="I68" s="27">
        <f>'Raw Plate Reader Measurements'!$C$41</f>
        <v>33580</v>
      </c>
      <c r="J68" s="27">
        <f>'Raw Plate Reader Measurements'!$C$42</f>
        <v>33132</v>
      </c>
      <c r="K68" s="27">
        <f>'Raw Plate Reader Measurements'!$C$43</f>
        <v>33999</v>
      </c>
      <c r="L68" s="27">
        <f>'Raw Plate Reader Measurements'!$C$44</f>
        <v>32812</v>
      </c>
      <c r="M68" s="3"/>
      <c r="N68" s="3"/>
      <c r="P68" s="4">
        <f t="shared" si="277"/>
        <v>0.2515</v>
      </c>
      <c r="Q68" s="4">
        <f t="shared" si="278"/>
        <v>0.2465</v>
      </c>
      <c r="R68" s="4">
        <f t="shared" si="279"/>
        <v>0.2545</v>
      </c>
      <c r="S68" s="4">
        <f t="shared" si="280"/>
        <v>0.26650000000000001</v>
      </c>
      <c r="T68" s="4" t="str">
        <f t="shared" si="281"/>
        <v>---</v>
      </c>
      <c r="U68" s="4" t="str">
        <f t="shared" si="282"/>
        <v>---</v>
      </c>
      <c r="W68" s="4">
        <f t="shared" si="283"/>
        <v>29093.5</v>
      </c>
      <c r="X68" s="4">
        <f t="shared" si="284"/>
        <v>28645.5</v>
      </c>
      <c r="Y68" s="4">
        <f t="shared" si="285"/>
        <v>29512.5</v>
      </c>
      <c r="Z68" s="4">
        <f t="shared" si="286"/>
        <v>28325.5</v>
      </c>
      <c r="AA68" s="4" t="str">
        <f t="shared" si="287"/>
        <v>---</v>
      </c>
      <c r="AB68" s="4" t="str">
        <f t="shared" si="288"/>
        <v>---</v>
      </c>
      <c r="AC68" s="12"/>
      <c r="AD68" s="15">
        <f t="shared" si="289"/>
        <v>15.65779624418494</v>
      </c>
      <c r="AE68" s="15">
        <f t="shared" si="290"/>
        <v>15.729399372913486</v>
      </c>
      <c r="AF68" s="15">
        <f t="shared" si="291"/>
        <v>15.696067918628421</v>
      </c>
      <c r="AG68" s="15">
        <f t="shared" si="292"/>
        <v>14.386429679986882</v>
      </c>
      <c r="AH68" s="15" t="str">
        <f t="shared" si="293"/>
        <v>---</v>
      </c>
      <c r="AI68" s="15" t="str">
        <f t="shared" si="294"/>
        <v>---</v>
      </c>
      <c r="AJ68" s="12"/>
      <c r="AK68" s="15">
        <f t="shared" si="300"/>
        <v>15.367423303928433</v>
      </c>
      <c r="AL68" s="15">
        <f t="shared" si="301"/>
        <v>0.6546497516322145</v>
      </c>
      <c r="AM68" s="15">
        <f t="shared" si="302"/>
        <v>15.356656439372056</v>
      </c>
      <c r="AN68" s="14">
        <f t="shared" si="303"/>
        <v>1.04451118993178</v>
      </c>
      <c r="AP68" s="15">
        <f t="shared" si="304"/>
        <v>2.7509689555121115</v>
      </c>
      <c r="AQ68" s="15">
        <f t="shared" si="295"/>
        <v>2.7555315328010295</v>
      </c>
      <c r="AR68" s="15">
        <f t="shared" si="296"/>
        <v>2.7534102299433867</v>
      </c>
      <c r="AS68" s="15">
        <f t="shared" si="297"/>
        <v>2.6662853789253664</v>
      </c>
      <c r="AT68" s="15" t="str">
        <f t="shared" si="298"/>
        <v>---</v>
      </c>
      <c r="AU68" s="15" t="str">
        <f t="shared" si="299"/>
        <v>---</v>
      </c>
    </row>
    <row r="69" spans="1:47" x14ac:dyDescent="0.25">
      <c r="A69" t="s">
        <v>50</v>
      </c>
      <c r="B69" s="27">
        <f>'Raw Plate Reader Measurements'!$O$37</f>
        <v>5.3999999999999999E-2</v>
      </c>
      <c r="C69" s="27">
        <f>'Raw Plate Reader Measurements'!$O$38</f>
        <v>5.1999999999999998E-2</v>
      </c>
      <c r="D69" s="27">
        <f>'Raw Plate Reader Measurements'!$O$39</f>
        <v>0.05</v>
      </c>
      <c r="E69" s="27">
        <f>'Raw Plate Reader Measurements'!$O$40</f>
        <v>0.05</v>
      </c>
      <c r="F69" s="3"/>
      <c r="G69" s="3"/>
      <c r="I69" s="27">
        <f>'Raw Plate Reader Measurements'!$D$37</f>
        <v>21075</v>
      </c>
      <c r="J69" s="27">
        <f>'Raw Plate Reader Measurements'!$D$38</f>
        <v>20972</v>
      </c>
      <c r="K69" s="27">
        <f>'Raw Plate Reader Measurements'!$D$39</f>
        <v>20722</v>
      </c>
      <c r="L69" s="27">
        <f>'Raw Plate Reader Measurements'!$D$40</f>
        <v>20022</v>
      </c>
      <c r="M69" s="3"/>
      <c r="N69" s="3"/>
      <c r="P69" s="4">
        <f t="shared" si="277"/>
        <v>1.1500000000000003E-2</v>
      </c>
      <c r="Q69" s="4">
        <f t="shared" si="278"/>
        <v>9.5000000000000015E-3</v>
      </c>
      <c r="R69" s="4">
        <f t="shared" si="279"/>
        <v>7.5000000000000067E-3</v>
      </c>
      <c r="S69" s="4">
        <f t="shared" si="280"/>
        <v>7.5000000000000067E-3</v>
      </c>
      <c r="T69" s="4" t="str">
        <f t="shared" si="281"/>
        <v>---</v>
      </c>
      <c r="U69" s="4" t="str">
        <f t="shared" si="282"/>
        <v>---</v>
      </c>
      <c r="W69" s="4">
        <f t="shared" si="283"/>
        <v>16588.5</v>
      </c>
      <c r="X69" s="4">
        <f t="shared" si="284"/>
        <v>16485.5</v>
      </c>
      <c r="Y69" s="4">
        <f t="shared" si="285"/>
        <v>16235.5</v>
      </c>
      <c r="Z69" s="4">
        <f t="shared" si="286"/>
        <v>15535.5</v>
      </c>
      <c r="AA69" s="4" t="str">
        <f t="shared" si="287"/>
        <v>---</v>
      </c>
      <c r="AB69" s="4" t="str">
        <f t="shared" si="288"/>
        <v>---</v>
      </c>
      <c r="AD69" s="15">
        <f t="shared" si="289"/>
        <v>195.24590440763458</v>
      </c>
      <c r="AE69" s="15">
        <f t="shared" si="290"/>
        <v>234.88277774418034</v>
      </c>
      <c r="AF69" s="15">
        <f t="shared" si="291"/>
        <v>293.00636892318346</v>
      </c>
      <c r="AG69" s="15">
        <f t="shared" si="292"/>
        <v>280.3732835087381</v>
      </c>
      <c r="AH69" s="15" t="str">
        <f t="shared" si="293"/>
        <v>---</v>
      </c>
      <c r="AI69" s="15" t="str">
        <f t="shared" si="294"/>
        <v>---</v>
      </c>
      <c r="AK69" s="15">
        <f t="shared" si="300"/>
        <v>250.87708364593414</v>
      </c>
      <c r="AL69" s="15">
        <f t="shared" si="301"/>
        <v>44.704766371685864</v>
      </c>
      <c r="AM69" s="15">
        <f t="shared" si="302"/>
        <v>247.74887939907509</v>
      </c>
      <c r="AN69" s="14">
        <f t="shared" si="303"/>
        <v>1.2035868680190487</v>
      </c>
      <c r="AP69" s="15">
        <f t="shared" si="304"/>
        <v>5.2742598123545159</v>
      </c>
      <c r="AQ69" s="15">
        <f t="shared" si="295"/>
        <v>5.4590865715831471</v>
      </c>
      <c r="AR69" s="15">
        <f t="shared" si="296"/>
        <v>5.6801943457200164</v>
      </c>
      <c r="AS69" s="15">
        <f t="shared" si="297"/>
        <v>5.6361218706949732</v>
      </c>
      <c r="AT69" s="15" t="str">
        <f t="shared" si="298"/>
        <v>---</v>
      </c>
      <c r="AU69" s="15" t="str">
        <f t="shared" si="299"/>
        <v>---</v>
      </c>
    </row>
    <row r="70" spans="1:47" x14ac:dyDescent="0.25">
      <c r="A70" t="s">
        <v>48</v>
      </c>
      <c r="B70" s="27">
        <f>'Raw Plate Reader Measurements'!$O$41</f>
        <v>5.1999999999999998E-2</v>
      </c>
      <c r="C70" s="27">
        <f>'Raw Plate Reader Measurements'!$O$42</f>
        <v>5.1999999999999998E-2</v>
      </c>
      <c r="D70" s="27">
        <f>'Raw Plate Reader Measurements'!$O$43</f>
        <v>5.0999999999999997E-2</v>
      </c>
      <c r="E70" s="27">
        <f>'Raw Plate Reader Measurements'!$O$44</f>
        <v>5.0999999999999997E-2</v>
      </c>
      <c r="F70" s="3"/>
      <c r="G70" s="3"/>
      <c r="I70" s="27">
        <f>'Raw Plate Reader Measurements'!$D$41</f>
        <v>16531</v>
      </c>
      <c r="J70" s="27">
        <f>'Raw Plate Reader Measurements'!$D$42</f>
        <v>16431</v>
      </c>
      <c r="K70" s="27">
        <f>'Raw Plate Reader Measurements'!$D$43</f>
        <v>16501</v>
      </c>
      <c r="L70" s="27">
        <f>'Raw Plate Reader Measurements'!$D$44</f>
        <v>13973</v>
      </c>
      <c r="M70" s="3"/>
      <c r="N70" s="3"/>
      <c r="P70" s="4">
        <f t="shared" si="277"/>
        <v>9.5000000000000015E-3</v>
      </c>
      <c r="Q70" s="4">
        <f t="shared" si="278"/>
        <v>9.5000000000000015E-3</v>
      </c>
      <c r="R70" s="4">
        <f t="shared" si="279"/>
        <v>8.5000000000000006E-3</v>
      </c>
      <c r="S70" s="4">
        <f t="shared" si="280"/>
        <v>8.5000000000000006E-3</v>
      </c>
      <c r="T70" s="4" t="str">
        <f t="shared" si="281"/>
        <v>---</v>
      </c>
      <c r="U70" s="4" t="str">
        <f t="shared" si="282"/>
        <v>---</v>
      </c>
      <c r="W70" s="4">
        <f t="shared" si="283"/>
        <v>12044.5</v>
      </c>
      <c r="X70" s="4">
        <f t="shared" si="284"/>
        <v>11944.5</v>
      </c>
      <c r="Y70" s="4">
        <f t="shared" si="285"/>
        <v>12014.5</v>
      </c>
      <c r="Z70" s="4">
        <f t="shared" si="286"/>
        <v>9486.5</v>
      </c>
      <c r="AA70" s="4" t="str">
        <f t="shared" si="287"/>
        <v>---</v>
      </c>
      <c r="AB70" s="4" t="str">
        <f t="shared" si="288"/>
        <v>---</v>
      </c>
      <c r="AD70" s="15">
        <f t="shared" si="289"/>
        <v>171.60811722664039</v>
      </c>
      <c r="AE70" s="15">
        <f t="shared" si="290"/>
        <v>170.18333315734205</v>
      </c>
      <c r="AF70" s="15">
        <f t="shared" si="291"/>
        <v>191.31958577124513</v>
      </c>
      <c r="AG70" s="15">
        <f t="shared" si="292"/>
        <v>151.06356905563419</v>
      </c>
      <c r="AH70" s="15" t="str">
        <f t="shared" si="293"/>
        <v>---</v>
      </c>
      <c r="AI70" s="15" t="str">
        <f t="shared" si="294"/>
        <v>---</v>
      </c>
      <c r="AK70" s="15">
        <f t="shared" si="300"/>
        <v>171.04365130271543</v>
      </c>
      <c r="AL70" s="15">
        <f t="shared" si="301"/>
        <v>16.445627324233968</v>
      </c>
      <c r="AM70" s="15">
        <f t="shared" si="302"/>
        <v>170.44862661031058</v>
      </c>
      <c r="AN70" s="14">
        <f t="shared" si="303"/>
        <v>1.1013685479969626</v>
      </c>
      <c r="AP70" s="15">
        <f t="shared" si="304"/>
        <v>5.1452134891206516</v>
      </c>
      <c r="AQ70" s="15">
        <f t="shared" si="295"/>
        <v>5.1368762862993096</v>
      </c>
      <c r="AR70" s="15">
        <f t="shared" si="296"/>
        <v>5.2539452537002242</v>
      </c>
      <c r="AS70" s="15">
        <f t="shared" si="297"/>
        <v>5.0177007353481136</v>
      </c>
      <c r="AT70" s="15" t="str">
        <f t="shared" si="298"/>
        <v>---</v>
      </c>
      <c r="AU70" s="15" t="str">
        <f t="shared" si="299"/>
        <v>---</v>
      </c>
    </row>
    <row r="71" spans="1:47" x14ac:dyDescent="0.25">
      <c r="A71" t="s">
        <v>49</v>
      </c>
      <c r="B71" s="27">
        <f>'Raw Plate Reader Measurements'!$P$37</f>
        <v>0.29199999999999998</v>
      </c>
      <c r="C71" s="27">
        <f>'Raw Plate Reader Measurements'!$P$38</f>
        <v>0.29799999999999999</v>
      </c>
      <c r="D71" s="27">
        <f>'Raw Plate Reader Measurements'!$P$39</f>
        <v>0.28699999999999998</v>
      </c>
      <c r="E71" s="27">
        <f>'Raw Plate Reader Measurements'!$P$40</f>
        <v>0.28100000000000003</v>
      </c>
      <c r="F71" s="3"/>
      <c r="G71" s="3"/>
      <c r="I71" s="27">
        <f>'Raw Plate Reader Measurements'!$E$37</f>
        <v>57087</v>
      </c>
      <c r="J71" s="27">
        <f>'Raw Plate Reader Measurements'!$E$38</f>
        <v>58583</v>
      </c>
      <c r="K71" s="27">
        <f>'Raw Plate Reader Measurements'!$E$39</f>
        <v>57119</v>
      </c>
      <c r="L71" s="27">
        <f>'Raw Plate Reader Measurements'!$E$40</f>
        <v>57630</v>
      </c>
      <c r="M71" s="3"/>
      <c r="N71" s="3"/>
      <c r="P71" s="4">
        <f t="shared" si="277"/>
        <v>0.2495</v>
      </c>
      <c r="Q71" s="4">
        <f t="shared" si="278"/>
        <v>0.2555</v>
      </c>
      <c r="R71" s="4">
        <f t="shared" si="279"/>
        <v>0.2445</v>
      </c>
      <c r="S71" s="4">
        <f t="shared" si="280"/>
        <v>0.23850000000000005</v>
      </c>
      <c r="T71" s="4" t="str">
        <f t="shared" si="281"/>
        <v>---</v>
      </c>
      <c r="U71" s="4" t="str">
        <f t="shared" si="282"/>
        <v>---</v>
      </c>
      <c r="W71" s="4">
        <f t="shared" si="283"/>
        <v>52600.5</v>
      </c>
      <c r="X71" s="4">
        <f t="shared" si="284"/>
        <v>54096.5</v>
      </c>
      <c r="Y71" s="4">
        <f t="shared" si="285"/>
        <v>52632.5</v>
      </c>
      <c r="Z71" s="4">
        <f t="shared" si="286"/>
        <v>53143.5</v>
      </c>
      <c r="AA71" s="4" t="str">
        <f t="shared" si="287"/>
        <v>---</v>
      </c>
      <c r="AB71" s="4" t="str">
        <f t="shared" si="288"/>
        <v>---</v>
      </c>
      <c r="AD71" s="15">
        <f t="shared" si="289"/>
        <v>28.53592653918707</v>
      </c>
      <c r="AE71" s="15">
        <f t="shared" si="290"/>
        <v>28.658332616265582</v>
      </c>
      <c r="AF71" s="15">
        <f t="shared" si="291"/>
        <v>29.137198425758044</v>
      </c>
      <c r="AG71" s="15">
        <f t="shared" si="292"/>
        <v>30.16021449786972</v>
      </c>
      <c r="AH71" s="15" t="str">
        <f t="shared" si="293"/>
        <v>---</v>
      </c>
      <c r="AI71" s="15" t="str">
        <f t="shared" si="294"/>
        <v>---</v>
      </c>
      <c r="AK71" s="15">
        <f t="shared" si="300"/>
        <v>29.122918019770104</v>
      </c>
      <c r="AL71" s="15">
        <f t="shared" si="301"/>
        <v>0.73859923930360005</v>
      </c>
      <c r="AM71" s="15">
        <f t="shared" si="302"/>
        <v>29.115971034837859</v>
      </c>
      <c r="AN71" s="14">
        <f t="shared" si="303"/>
        <v>1.0254724524685499</v>
      </c>
      <c r="AP71" s="15">
        <f t="shared" si="304"/>
        <v>3.3511638737326668</v>
      </c>
      <c r="AQ71" s="15">
        <f t="shared" si="295"/>
        <v>3.355444242628955</v>
      </c>
      <c r="AR71" s="15">
        <f t="shared" si="296"/>
        <v>3.3720156542699797</v>
      </c>
      <c r="AS71" s="15">
        <f t="shared" si="297"/>
        <v>3.4065236551127982</v>
      </c>
      <c r="AT71" s="15" t="str">
        <f t="shared" si="298"/>
        <v>---</v>
      </c>
      <c r="AU71" s="15" t="str">
        <f t="shared" si="299"/>
        <v>---</v>
      </c>
    </row>
    <row r="72" spans="1:47" x14ac:dyDescent="0.25">
      <c r="A72" t="s">
        <v>51</v>
      </c>
      <c r="B72" s="27">
        <f>'Raw Plate Reader Measurements'!$P$41</f>
        <v>0.27600000000000002</v>
      </c>
      <c r="C72" s="27">
        <f>'Raw Plate Reader Measurements'!$P$42</f>
        <v>0.3</v>
      </c>
      <c r="D72" s="27">
        <f>'Raw Plate Reader Measurements'!$P$43</f>
        <v>0.3</v>
      </c>
      <c r="E72" s="27">
        <f>'Raw Plate Reader Measurements'!$P$44</f>
        <v>0.28499999999999998</v>
      </c>
      <c r="F72" s="3"/>
      <c r="G72" s="3"/>
      <c r="I72" s="27">
        <f>'Raw Plate Reader Measurements'!$E$41</f>
        <v>49301</v>
      </c>
      <c r="J72" s="27">
        <f>'Raw Plate Reader Measurements'!$E$42</f>
        <v>52965</v>
      </c>
      <c r="K72" s="27">
        <f>'Raw Plate Reader Measurements'!$E$43</f>
        <v>52192</v>
      </c>
      <c r="L72" s="27">
        <f>'Raw Plate Reader Measurements'!$E$44</f>
        <v>48211</v>
      </c>
      <c r="M72" s="3"/>
      <c r="N72" s="3"/>
      <c r="P72" s="4">
        <f t="shared" si="277"/>
        <v>0.23350000000000004</v>
      </c>
      <c r="Q72" s="4">
        <f t="shared" si="278"/>
        <v>0.25750000000000001</v>
      </c>
      <c r="R72" s="4">
        <f t="shared" si="279"/>
        <v>0.25750000000000001</v>
      </c>
      <c r="S72" s="4">
        <f t="shared" si="280"/>
        <v>0.24249999999999999</v>
      </c>
      <c r="T72" s="4" t="str">
        <f t="shared" si="281"/>
        <v>---</v>
      </c>
      <c r="U72" s="4" t="str">
        <f t="shared" si="282"/>
        <v>---</v>
      </c>
      <c r="W72" s="4">
        <f t="shared" si="283"/>
        <v>44814.5</v>
      </c>
      <c r="X72" s="4">
        <f t="shared" si="284"/>
        <v>48478.5</v>
      </c>
      <c r="Y72" s="4">
        <f t="shared" si="285"/>
        <v>47705.5</v>
      </c>
      <c r="Z72" s="4">
        <f t="shared" si="286"/>
        <v>43724.5</v>
      </c>
      <c r="AA72" s="4" t="str">
        <f t="shared" si="287"/>
        <v>---</v>
      </c>
      <c r="AB72" s="4" t="str">
        <f t="shared" si="288"/>
        <v>---</v>
      </c>
      <c r="AD72" s="15">
        <f t="shared" si="289"/>
        <v>25.977917083465776</v>
      </c>
      <c r="AE72" s="15">
        <f t="shared" si="290"/>
        <v>25.482650399342255</v>
      </c>
      <c r="AF72" s="15">
        <f t="shared" si="291"/>
        <v>25.076324115346431</v>
      </c>
      <c r="AG72" s="15">
        <f t="shared" si="292"/>
        <v>24.40539071593161</v>
      </c>
      <c r="AH72" s="15" t="str">
        <f t="shared" si="293"/>
        <v>---</v>
      </c>
      <c r="AI72" s="15" t="str">
        <f t="shared" si="294"/>
        <v>---</v>
      </c>
      <c r="AK72" s="15">
        <f t="shared" si="300"/>
        <v>25.235570578521518</v>
      </c>
      <c r="AL72" s="15">
        <f t="shared" si="301"/>
        <v>0.66500245902887123</v>
      </c>
      <c r="AM72" s="15">
        <f t="shared" si="302"/>
        <v>25.228976977066498</v>
      </c>
      <c r="AN72" s="14">
        <f t="shared" si="303"/>
        <v>1.0267732210520084</v>
      </c>
      <c r="AP72" s="15">
        <f t="shared" si="304"/>
        <v>3.257246834181776</v>
      </c>
      <c r="AQ72" s="15">
        <f t="shared" si="295"/>
        <v>3.2379978441068715</v>
      </c>
      <c r="AR72" s="15">
        <f t="shared" si="296"/>
        <v>3.2219241386490727</v>
      </c>
      <c r="AS72" s="15">
        <f t="shared" si="297"/>
        <v>3.1948040388783046</v>
      </c>
      <c r="AT72" s="15" t="str">
        <f t="shared" si="298"/>
        <v>---</v>
      </c>
      <c r="AU72" s="15" t="str">
        <f t="shared" si="299"/>
        <v>---</v>
      </c>
    </row>
    <row r="73" spans="1:47" x14ac:dyDescent="0.25">
      <c r="A73" t="s">
        <v>52</v>
      </c>
      <c r="B73" s="27">
        <f>'Raw Plate Reader Measurements'!$Q$37</f>
        <v>0.33700000000000002</v>
      </c>
      <c r="C73" s="27">
        <f>'Raw Plate Reader Measurements'!$Q$38</f>
        <v>0.33200000000000002</v>
      </c>
      <c r="D73" s="27">
        <f>'Raw Plate Reader Measurements'!$Q$39</f>
        <v>0.32200000000000001</v>
      </c>
      <c r="E73" s="27">
        <f>'Raw Plate Reader Measurements'!$Q$40</f>
        <v>0.318</v>
      </c>
      <c r="F73" s="3"/>
      <c r="G73" s="3"/>
      <c r="I73" s="27">
        <f>'Raw Plate Reader Measurements'!$F$37</f>
        <v>6309</v>
      </c>
      <c r="J73" s="27">
        <f>'Raw Plate Reader Measurements'!$F$38</f>
        <v>6399</v>
      </c>
      <c r="K73" s="27">
        <f>'Raw Plate Reader Measurements'!$F$39</f>
        <v>6417</v>
      </c>
      <c r="L73" s="27">
        <f>'Raw Plate Reader Measurements'!$F$40</f>
        <v>6353</v>
      </c>
      <c r="M73" s="3"/>
      <c r="N73" s="3"/>
      <c r="P73" s="4">
        <f t="shared" si="277"/>
        <v>0.29450000000000004</v>
      </c>
      <c r="Q73" s="4">
        <f t="shared" si="278"/>
        <v>0.28950000000000004</v>
      </c>
      <c r="R73" s="4">
        <f t="shared" si="279"/>
        <v>0.27950000000000003</v>
      </c>
      <c r="S73" s="4">
        <f t="shared" si="280"/>
        <v>0.27550000000000002</v>
      </c>
      <c r="T73" s="4" t="str">
        <f t="shared" si="281"/>
        <v>---</v>
      </c>
      <c r="U73" s="4" t="str">
        <f t="shared" si="282"/>
        <v>---</v>
      </c>
      <c r="W73" s="4">
        <f t="shared" si="283"/>
        <v>1822.5</v>
      </c>
      <c r="X73" s="4">
        <f t="shared" si="284"/>
        <v>1912.5</v>
      </c>
      <c r="Y73" s="4">
        <f t="shared" si="285"/>
        <v>1930.5</v>
      </c>
      <c r="Z73" s="4">
        <f t="shared" si="286"/>
        <v>1866.5</v>
      </c>
      <c r="AA73" s="4" t="str">
        <f t="shared" si="287"/>
        <v>---</v>
      </c>
      <c r="AB73" s="4" t="str">
        <f t="shared" si="288"/>
        <v>---</v>
      </c>
      <c r="AD73" s="15">
        <f t="shared" si="289"/>
        <v>0.83763515041814607</v>
      </c>
      <c r="AE73" s="15">
        <f t="shared" si="290"/>
        <v>0.89418119375006888</v>
      </c>
      <c r="AF73" s="15">
        <f t="shared" si="291"/>
        <v>0.93489029105239763</v>
      </c>
      <c r="AG73" s="15">
        <f t="shared" si="292"/>
        <v>0.91702050529151047</v>
      </c>
      <c r="AH73" s="15" t="str">
        <f t="shared" si="293"/>
        <v>---</v>
      </c>
      <c r="AI73" s="15" t="str">
        <f t="shared" si="294"/>
        <v>---</v>
      </c>
      <c r="AK73" s="15">
        <f t="shared" si="300"/>
        <v>0.89593178512803073</v>
      </c>
      <c r="AL73" s="15">
        <f t="shared" si="301"/>
        <v>4.2284991390416568E-2</v>
      </c>
      <c r="AM73" s="15">
        <f t="shared" si="302"/>
        <v>0.89516899269969896</v>
      </c>
      <c r="AN73" s="14">
        <f t="shared" si="303"/>
        <v>1.0490568793307733</v>
      </c>
      <c r="AP73" s="15">
        <f t="shared" si="304"/>
        <v>-0.1771726546686325</v>
      </c>
      <c r="AQ73" s="15">
        <f t="shared" si="295"/>
        <v>-0.11184684677216339</v>
      </c>
      <c r="AR73" s="15">
        <f t="shared" si="296"/>
        <v>-6.7326092350667138E-2</v>
      </c>
      <c r="AS73" s="15">
        <f t="shared" si="297"/>
        <v>-8.662544569813499E-2</v>
      </c>
      <c r="AT73" s="15" t="str">
        <f t="shared" si="298"/>
        <v>---</v>
      </c>
      <c r="AU73" s="15" t="str">
        <f t="shared" si="299"/>
        <v>---</v>
      </c>
    </row>
    <row r="74" spans="1:47" x14ac:dyDescent="0.25">
      <c r="A74" t="s">
        <v>53</v>
      </c>
      <c r="B74" s="27">
        <f>'Raw Plate Reader Measurements'!$Q$41</f>
        <v>0.312</v>
      </c>
      <c r="C74" s="27">
        <f>'Raw Plate Reader Measurements'!$Q$42</f>
        <v>0.33800000000000002</v>
      </c>
      <c r="D74" s="27">
        <f>'Raw Plate Reader Measurements'!$Q$43</f>
        <v>0.32400000000000001</v>
      </c>
      <c r="E74" s="27">
        <f>'Raw Plate Reader Measurements'!$Q$44</f>
        <v>0.32800000000000001</v>
      </c>
      <c r="F74" s="3"/>
      <c r="G74" s="3"/>
      <c r="I74" s="27">
        <f>'Raw Plate Reader Measurements'!$F$41</f>
        <v>6407</v>
      </c>
      <c r="J74" s="27">
        <f>'Raw Plate Reader Measurements'!$F$42</f>
        <v>6260</v>
      </c>
      <c r="K74" s="27">
        <f>'Raw Plate Reader Measurements'!$F$43</f>
        <v>6535</v>
      </c>
      <c r="L74" s="27">
        <f>'Raw Plate Reader Measurements'!$F$44</f>
        <v>6321</v>
      </c>
      <c r="M74" s="3"/>
      <c r="N74" s="3"/>
      <c r="P74" s="4">
        <f t="shared" si="277"/>
        <v>0.26950000000000002</v>
      </c>
      <c r="Q74" s="4">
        <f t="shared" si="278"/>
        <v>0.29550000000000004</v>
      </c>
      <c r="R74" s="4">
        <f t="shared" si="279"/>
        <v>0.28150000000000003</v>
      </c>
      <c r="S74" s="4">
        <f t="shared" si="280"/>
        <v>0.28550000000000003</v>
      </c>
      <c r="T74" s="4" t="str">
        <f t="shared" si="281"/>
        <v>---</v>
      </c>
      <c r="U74" s="4" t="str">
        <f t="shared" si="282"/>
        <v>---</v>
      </c>
      <c r="W74" s="4">
        <f t="shared" si="283"/>
        <v>1920.5</v>
      </c>
      <c r="X74" s="4">
        <f t="shared" si="284"/>
        <v>1773.5</v>
      </c>
      <c r="Y74" s="4">
        <f t="shared" si="285"/>
        <v>2048.5</v>
      </c>
      <c r="Z74" s="4">
        <f t="shared" si="286"/>
        <v>1834.5</v>
      </c>
      <c r="AA74" s="4" t="str">
        <f t="shared" si="287"/>
        <v>---</v>
      </c>
      <c r="AB74" s="4" t="str">
        <f t="shared" si="288"/>
        <v>---</v>
      </c>
      <c r="AD74" s="15">
        <f t="shared" si="289"/>
        <v>0.96455766784160191</v>
      </c>
      <c r="AE74" s="15">
        <f t="shared" si="290"/>
        <v>0.81235594570409519</v>
      </c>
      <c r="AF74" s="15">
        <f t="shared" si="291"/>
        <v>0.9849863792752388</v>
      </c>
      <c r="AG74" s="15">
        <f t="shared" si="292"/>
        <v>0.86972961694271145</v>
      </c>
      <c r="AH74" s="15" t="str">
        <f t="shared" si="293"/>
        <v>---</v>
      </c>
      <c r="AI74" s="15" t="str">
        <f t="shared" si="294"/>
        <v>---</v>
      </c>
      <c r="AK74" s="15">
        <f t="shared" si="300"/>
        <v>0.90790740244091184</v>
      </c>
      <c r="AL74" s="15">
        <f t="shared" si="301"/>
        <v>8.1113183124712995E-2</v>
      </c>
      <c r="AM74" s="15">
        <f t="shared" si="302"/>
        <v>0.90515355491852634</v>
      </c>
      <c r="AN74" s="14">
        <f t="shared" si="303"/>
        <v>1.0945350691422504</v>
      </c>
      <c r="AP74" s="15">
        <f t="shared" si="304"/>
        <v>-3.6085658022896629E-2</v>
      </c>
      <c r="AQ74" s="15">
        <f t="shared" si="295"/>
        <v>-0.20781667809228085</v>
      </c>
      <c r="AR74" s="15">
        <f t="shared" si="296"/>
        <v>-1.5127466052623563E-2</v>
      </c>
      <c r="AS74" s="15">
        <f t="shared" si="297"/>
        <v>-0.13957290076053258</v>
      </c>
      <c r="AT74" s="15" t="str">
        <f t="shared" si="298"/>
        <v>---</v>
      </c>
      <c r="AU74" s="15" t="str">
        <f t="shared" si="299"/>
        <v>---</v>
      </c>
    </row>
    <row r="75" spans="1:47" x14ac:dyDescent="0.25">
      <c r="A75" t="s">
        <v>54</v>
      </c>
      <c r="B75" s="27">
        <f>'Raw Plate Reader Measurements'!$R$37</f>
        <v>0.186</v>
      </c>
      <c r="C75" s="27">
        <f>'Raw Plate Reader Measurements'!$R$38</f>
        <v>0.188</v>
      </c>
      <c r="D75" s="27">
        <f>'Raw Plate Reader Measurements'!$R$39</f>
        <v>0.185</v>
      </c>
      <c r="E75" s="27">
        <f>'Raw Plate Reader Measurements'!$R$40</f>
        <v>0.192</v>
      </c>
      <c r="F75" s="3"/>
      <c r="G75" s="3"/>
      <c r="I75" s="27">
        <f>'Raw Plate Reader Measurements'!$G$37</f>
        <v>37715</v>
      </c>
      <c r="J75" s="27">
        <f>'Raw Plate Reader Measurements'!$G$38</f>
        <v>37311</v>
      </c>
      <c r="K75" s="27">
        <f>'Raw Plate Reader Measurements'!$G$39</f>
        <v>37731</v>
      </c>
      <c r="L75" s="27">
        <f>'Raw Plate Reader Measurements'!$G$40</f>
        <v>38826</v>
      </c>
      <c r="M75" s="3"/>
      <c r="N75" s="3"/>
      <c r="P75" s="4">
        <f t="shared" si="277"/>
        <v>0.14350000000000002</v>
      </c>
      <c r="Q75" s="4">
        <f t="shared" si="278"/>
        <v>0.14550000000000002</v>
      </c>
      <c r="R75" s="4">
        <f t="shared" si="279"/>
        <v>0.14250000000000002</v>
      </c>
      <c r="S75" s="4">
        <f t="shared" si="280"/>
        <v>0.14950000000000002</v>
      </c>
      <c r="T75" s="4" t="str">
        <f t="shared" si="281"/>
        <v>---</v>
      </c>
      <c r="U75" s="4" t="str">
        <f t="shared" si="282"/>
        <v>---</v>
      </c>
      <c r="W75" s="4">
        <f t="shared" si="283"/>
        <v>33228.5</v>
      </c>
      <c r="X75" s="4">
        <f t="shared" si="284"/>
        <v>32824.5</v>
      </c>
      <c r="Y75" s="4">
        <f t="shared" si="285"/>
        <v>33244.5</v>
      </c>
      <c r="Z75" s="4">
        <f t="shared" si="286"/>
        <v>34339.5</v>
      </c>
      <c r="AA75" s="4" t="str">
        <f t="shared" si="287"/>
        <v>---</v>
      </c>
      <c r="AB75" s="4" t="str">
        <f t="shared" si="288"/>
        <v>---</v>
      </c>
      <c r="AD75" s="15">
        <f t="shared" si="289"/>
        <v>31.342345347976575</v>
      </c>
      <c r="AE75" s="15">
        <f t="shared" si="290"/>
        <v>30.535693091786712</v>
      </c>
      <c r="AF75" s="15">
        <f t="shared" si="291"/>
        <v>31.57748932785945</v>
      </c>
      <c r="AG75" s="15">
        <f t="shared" si="292"/>
        <v>31.090337070426308</v>
      </c>
      <c r="AH75" s="15" t="str">
        <f t="shared" si="293"/>
        <v>---</v>
      </c>
      <c r="AI75" s="15" t="str">
        <f t="shared" si="294"/>
        <v>---</v>
      </c>
      <c r="AK75" s="15">
        <f t="shared" si="300"/>
        <v>31.136466209512264</v>
      </c>
      <c r="AL75" s="15">
        <f t="shared" si="301"/>
        <v>0.44719266803246177</v>
      </c>
      <c r="AM75" s="15">
        <f t="shared" si="302"/>
        <v>31.134046899107965</v>
      </c>
      <c r="AN75" s="14">
        <f t="shared" si="303"/>
        <v>1.0145153297396561</v>
      </c>
      <c r="AP75" s="15">
        <f t="shared" si="304"/>
        <v>3.4449700697365278</v>
      </c>
      <c r="AQ75" s="15">
        <f t="shared" si="295"/>
        <v>3.4188962646911727</v>
      </c>
      <c r="AR75" s="15">
        <f t="shared" si="296"/>
        <v>3.4524445036993288</v>
      </c>
      <c r="AS75" s="15">
        <f t="shared" si="297"/>
        <v>3.4368970657753617</v>
      </c>
      <c r="AT75" s="15" t="str">
        <f t="shared" si="298"/>
        <v>---</v>
      </c>
      <c r="AU75" s="15" t="str">
        <f t="shared" si="299"/>
        <v>---</v>
      </c>
    </row>
    <row r="76" spans="1:47" x14ac:dyDescent="0.25">
      <c r="A76" t="s">
        <v>55</v>
      </c>
      <c r="B76" s="27">
        <f>'Raw Plate Reader Measurements'!$R$41</f>
        <v>5.3999999999999999E-2</v>
      </c>
      <c r="C76" s="27">
        <f>'Raw Plate Reader Measurements'!$R$42</f>
        <v>5.3999999999999999E-2</v>
      </c>
      <c r="D76" s="27">
        <f>'Raw Plate Reader Measurements'!$R$43</f>
        <v>5.3999999999999999E-2</v>
      </c>
      <c r="E76" s="27">
        <f>'Raw Plate Reader Measurements'!$R$44</f>
        <v>5.3999999999999999E-2</v>
      </c>
      <c r="F76" s="3"/>
      <c r="G76" s="3"/>
      <c r="I76" s="27">
        <f>'Raw Plate Reader Measurements'!$G$41</f>
        <v>15990</v>
      </c>
      <c r="J76" s="27">
        <f>'Raw Plate Reader Measurements'!$G$42</f>
        <v>15411</v>
      </c>
      <c r="K76" s="27">
        <f>'Raw Plate Reader Measurements'!$G$43</f>
        <v>15486</v>
      </c>
      <c r="L76" s="27">
        <f>'Raw Plate Reader Measurements'!$G$44</f>
        <v>15712</v>
      </c>
      <c r="M76" s="3"/>
      <c r="N76" s="3"/>
      <c r="P76" s="4">
        <f t="shared" si="277"/>
        <v>1.1500000000000003E-2</v>
      </c>
      <c r="Q76" s="4">
        <f t="shared" si="278"/>
        <v>1.1500000000000003E-2</v>
      </c>
      <c r="R76" s="4">
        <f t="shared" si="279"/>
        <v>1.1500000000000003E-2</v>
      </c>
      <c r="S76" s="4">
        <f t="shared" si="280"/>
        <v>1.1500000000000003E-2</v>
      </c>
      <c r="T76" s="4" t="str">
        <f t="shared" si="281"/>
        <v>---</v>
      </c>
      <c r="U76" s="4" t="str">
        <f t="shared" si="282"/>
        <v>---</v>
      </c>
      <c r="W76" s="4">
        <f t="shared" si="283"/>
        <v>11503.5</v>
      </c>
      <c r="X76" s="4">
        <f t="shared" si="284"/>
        <v>10924.5</v>
      </c>
      <c r="Y76" s="4">
        <f t="shared" si="285"/>
        <v>10999.5</v>
      </c>
      <c r="Z76" s="4">
        <f t="shared" si="286"/>
        <v>11225.5</v>
      </c>
      <c r="AA76" s="4" t="str">
        <f t="shared" si="287"/>
        <v>---</v>
      </c>
      <c r="AB76" s="4" t="str">
        <f t="shared" si="288"/>
        <v>---</v>
      </c>
      <c r="AD76" s="15">
        <f t="shared" si="289"/>
        <v>135.39568142708649</v>
      </c>
      <c r="AE76" s="15">
        <f t="shared" si="290"/>
        <v>128.58087727649902</v>
      </c>
      <c r="AF76" s="15">
        <f t="shared" si="291"/>
        <v>129.46362392812952</v>
      </c>
      <c r="AG76" s="15">
        <f t="shared" si="292"/>
        <v>132.12363383837609</v>
      </c>
      <c r="AH76" s="15" t="str">
        <f t="shared" si="293"/>
        <v>---</v>
      </c>
      <c r="AI76" s="15" t="str">
        <f t="shared" si="294"/>
        <v>---</v>
      </c>
      <c r="AK76" s="15">
        <f t="shared" si="300"/>
        <v>131.3909541175228</v>
      </c>
      <c r="AL76" s="15">
        <f t="shared" si="301"/>
        <v>3.0651695933895597</v>
      </c>
      <c r="AM76" s="15">
        <f t="shared" si="302"/>
        <v>131.36430320460718</v>
      </c>
      <c r="AN76" s="14">
        <f t="shared" si="303"/>
        <v>1.0234950849246622</v>
      </c>
      <c r="AP76" s="15">
        <f t="shared" si="304"/>
        <v>4.9082014650440149</v>
      </c>
      <c r="AQ76" s="15">
        <f t="shared" si="295"/>
        <v>4.8565581014970709</v>
      </c>
      <c r="AR76" s="15">
        <f t="shared" si="296"/>
        <v>4.8633999453729553</v>
      </c>
      <c r="AS76" s="15">
        <f t="shared" si="297"/>
        <v>4.8837381042192609</v>
      </c>
      <c r="AT76" s="15" t="str">
        <f t="shared" si="298"/>
        <v>---</v>
      </c>
      <c r="AU76" s="15" t="str">
        <f t="shared" si="299"/>
        <v>---</v>
      </c>
    </row>
    <row r="77" spans="1:47" x14ac:dyDescent="0.25">
      <c r="A77" t="s">
        <v>56</v>
      </c>
      <c r="B77" s="27">
        <f>'Raw Plate Reader Measurements'!$S$37</f>
        <v>0.28499999999999998</v>
      </c>
      <c r="C77" s="27">
        <f>'Raw Plate Reader Measurements'!$S$38</f>
        <v>0.29599999999999999</v>
      </c>
      <c r="D77" s="27">
        <f>'Raw Plate Reader Measurements'!$S$39</f>
        <v>0.28699999999999998</v>
      </c>
      <c r="E77" s="27">
        <f>'Raw Plate Reader Measurements'!$S$40</f>
        <v>0.25600000000000001</v>
      </c>
      <c r="F77" s="3"/>
      <c r="G77" s="3"/>
      <c r="I77" s="27">
        <f>'Raw Plate Reader Measurements'!$H$37</f>
        <v>14576</v>
      </c>
      <c r="J77" s="27">
        <f>'Raw Plate Reader Measurements'!$H$38</f>
        <v>15070</v>
      </c>
      <c r="K77" s="27">
        <f>'Raw Plate Reader Measurements'!$H$39</f>
        <v>14713</v>
      </c>
      <c r="L77" s="27">
        <f>'Raw Plate Reader Measurements'!$H$40</f>
        <v>12194</v>
      </c>
      <c r="M77" s="3"/>
      <c r="N77" s="3"/>
      <c r="P77" s="4">
        <f t="shared" si="277"/>
        <v>0.24249999999999999</v>
      </c>
      <c r="Q77" s="4">
        <f t="shared" si="278"/>
        <v>0.2535</v>
      </c>
      <c r="R77" s="4">
        <f t="shared" si="279"/>
        <v>0.2445</v>
      </c>
      <c r="S77" s="4">
        <f t="shared" si="280"/>
        <v>0.21350000000000002</v>
      </c>
      <c r="T77" s="4" t="str">
        <f t="shared" si="281"/>
        <v>---</v>
      </c>
      <c r="U77" s="4" t="str">
        <f t="shared" si="282"/>
        <v>---</v>
      </c>
      <c r="W77" s="4">
        <f t="shared" si="283"/>
        <v>10089.5</v>
      </c>
      <c r="X77" s="4">
        <f t="shared" si="284"/>
        <v>10583.5</v>
      </c>
      <c r="Y77" s="4">
        <f t="shared" si="285"/>
        <v>10226.5</v>
      </c>
      <c r="Z77" s="4">
        <f t="shared" si="286"/>
        <v>7707.5</v>
      </c>
      <c r="AA77" s="4" t="str">
        <f t="shared" si="287"/>
        <v>---</v>
      </c>
      <c r="AB77" s="4" t="str">
        <f t="shared" si="288"/>
        <v>---</v>
      </c>
      <c r="AD77" s="15">
        <f t="shared" si="289"/>
        <v>5.6315838861140088</v>
      </c>
      <c r="AE77" s="15">
        <f t="shared" si="290"/>
        <v>5.6509830720111189</v>
      </c>
      <c r="AF77" s="15">
        <f t="shared" si="291"/>
        <v>5.6613605605094683</v>
      </c>
      <c r="AG77" s="15">
        <f t="shared" si="292"/>
        <v>4.8863920624876904</v>
      </c>
      <c r="AH77" s="15" t="str">
        <f t="shared" si="293"/>
        <v>---</v>
      </c>
      <c r="AI77" s="15" t="str">
        <f t="shared" si="294"/>
        <v>---</v>
      </c>
      <c r="AK77" s="15">
        <f t="shared" si="300"/>
        <v>5.4575798952805714</v>
      </c>
      <c r="AL77" s="15">
        <f t="shared" si="301"/>
        <v>0.38099180981887709</v>
      </c>
      <c r="AM77" s="15">
        <f t="shared" si="302"/>
        <v>5.4471071985689887</v>
      </c>
      <c r="AN77" s="14">
        <f t="shared" si="303"/>
        <v>1.075142586387734</v>
      </c>
      <c r="AP77" s="15">
        <f t="shared" si="304"/>
        <v>1.7283907322685967</v>
      </c>
      <c r="AQ77" s="15">
        <f t="shared" si="295"/>
        <v>1.7318295250691829</v>
      </c>
      <c r="AR77" s="15">
        <f t="shared" si="296"/>
        <v>1.73366424504349</v>
      </c>
      <c r="AS77" s="15">
        <f t="shared" si="297"/>
        <v>1.5864542116318217</v>
      </c>
      <c r="AT77" s="15" t="str">
        <f t="shared" si="298"/>
        <v>---</v>
      </c>
      <c r="AU77" s="15" t="str">
        <f t="shared" si="299"/>
        <v>---</v>
      </c>
    </row>
    <row r="78" spans="1:47" x14ac:dyDescent="0.25">
      <c r="A78" t="s">
        <v>57</v>
      </c>
      <c r="B78" s="27">
        <f>'Raw Plate Reader Measurements'!$S$41</f>
        <v>0.29099999999999998</v>
      </c>
      <c r="C78" s="27">
        <f>'Raw Plate Reader Measurements'!$S$42</f>
        <v>0.28399999999999997</v>
      </c>
      <c r="D78" s="27">
        <f>'Raw Plate Reader Measurements'!$S$43</f>
        <v>0.28799999999999998</v>
      </c>
      <c r="E78" s="27">
        <f>'Raw Plate Reader Measurements'!$S$44</f>
        <v>0.29199999999999998</v>
      </c>
      <c r="F78" s="3"/>
      <c r="G78" s="3"/>
      <c r="I78" s="27">
        <f>'Raw Plate Reader Measurements'!$H$41</f>
        <v>14857</v>
      </c>
      <c r="J78" s="27">
        <f>'Raw Plate Reader Measurements'!$H$42</f>
        <v>14439</v>
      </c>
      <c r="K78" s="27">
        <f>'Raw Plate Reader Measurements'!$H$43</f>
        <v>14015</v>
      </c>
      <c r="L78" s="27">
        <f>'Raw Plate Reader Measurements'!$H$44</f>
        <v>14708</v>
      </c>
      <c r="M78" s="3"/>
      <c r="N78" s="3"/>
      <c r="P78" s="4">
        <f t="shared" si="277"/>
        <v>0.2485</v>
      </c>
      <c r="Q78" s="4">
        <f t="shared" si="278"/>
        <v>0.24149999999999999</v>
      </c>
      <c r="R78" s="4">
        <f t="shared" si="279"/>
        <v>0.2455</v>
      </c>
      <c r="S78" s="4">
        <f t="shared" si="280"/>
        <v>0.2495</v>
      </c>
      <c r="T78" s="4" t="str">
        <f t="shared" si="281"/>
        <v>---</v>
      </c>
      <c r="U78" s="4" t="str">
        <f t="shared" si="282"/>
        <v>---</v>
      </c>
      <c r="W78" s="4">
        <f t="shared" si="283"/>
        <v>10370.5</v>
      </c>
      <c r="X78" s="4">
        <f t="shared" si="284"/>
        <v>9952.5</v>
      </c>
      <c r="Y78" s="4">
        <f t="shared" si="285"/>
        <v>9528.5</v>
      </c>
      <c r="Z78" s="4">
        <f t="shared" si="286"/>
        <v>10221.5</v>
      </c>
      <c r="AA78" s="4" t="str">
        <f t="shared" si="287"/>
        <v>---</v>
      </c>
      <c r="AB78" s="4" t="str">
        <f t="shared" si="288"/>
        <v>---</v>
      </c>
      <c r="AD78" s="15">
        <f t="shared" si="289"/>
        <v>5.6486668133302471</v>
      </c>
      <c r="AE78" s="15">
        <f t="shared" si="290"/>
        <v>5.5781181272079881</v>
      </c>
      <c r="AF78" s="15">
        <f t="shared" si="291"/>
        <v>5.2534632399567869</v>
      </c>
      <c r="AG78" s="15">
        <f t="shared" si="292"/>
        <v>5.5451939262991923</v>
      </c>
      <c r="AH78" s="15" t="str">
        <f t="shared" si="293"/>
        <v>---</v>
      </c>
      <c r="AI78" s="15" t="str">
        <f t="shared" si="294"/>
        <v>---</v>
      </c>
      <c r="AK78" s="15">
        <f t="shared" si="300"/>
        <v>5.5063605266985531</v>
      </c>
      <c r="AL78" s="15">
        <f t="shared" si="301"/>
        <v>0.1740357271861763</v>
      </c>
      <c r="AM78" s="15">
        <f t="shared" si="302"/>
        <v>5.5042610830905021</v>
      </c>
      <c r="AN78" s="14">
        <f t="shared" si="303"/>
        <v>1.0325499414216015</v>
      </c>
      <c r="AP78" s="15">
        <f t="shared" si="304"/>
        <v>1.7314195550724454</v>
      </c>
      <c r="AQ78" s="15">
        <f t="shared" si="295"/>
        <v>1.7188514663220409</v>
      </c>
      <c r="AR78" s="15">
        <f t="shared" si="296"/>
        <v>1.6588875238740513</v>
      </c>
      <c r="AS78" s="15">
        <f t="shared" si="297"/>
        <v>1.7129315933736851</v>
      </c>
      <c r="AT78" s="15" t="str">
        <f t="shared" si="298"/>
        <v>---</v>
      </c>
      <c r="AU78" s="15" t="str">
        <f t="shared" si="299"/>
        <v>---</v>
      </c>
    </row>
    <row r="79" spans="1:47" x14ac:dyDescent="0.25">
      <c r="A79" t="s">
        <v>58</v>
      </c>
      <c r="B79" s="27">
        <f>'Raw Plate Reader Measurements'!$T$37</f>
        <v>0.308</v>
      </c>
      <c r="C79" s="27">
        <f>'Raw Plate Reader Measurements'!$T$38</f>
        <v>0.312</v>
      </c>
      <c r="D79" s="27">
        <f>'Raw Plate Reader Measurements'!$T$39</f>
        <v>0.316</v>
      </c>
      <c r="E79" s="27">
        <f>'Raw Plate Reader Measurements'!$T$40</f>
        <v>0.32100000000000001</v>
      </c>
      <c r="F79" s="3"/>
      <c r="G79" s="3"/>
      <c r="I79" s="27">
        <f>'Raw Plate Reader Measurements'!$I$37</f>
        <v>5945</v>
      </c>
      <c r="J79" s="27">
        <f>'Raw Plate Reader Measurements'!$I$38</f>
        <v>5960</v>
      </c>
      <c r="K79" s="27">
        <f>'Raw Plate Reader Measurements'!$I$39</f>
        <v>6037</v>
      </c>
      <c r="L79" s="27">
        <f>'Raw Plate Reader Measurements'!$I$40</f>
        <v>6055</v>
      </c>
      <c r="M79" s="3"/>
      <c r="N79" s="3"/>
      <c r="P79" s="4">
        <f t="shared" si="277"/>
        <v>0.26550000000000001</v>
      </c>
      <c r="Q79" s="4">
        <f t="shared" si="278"/>
        <v>0.26950000000000002</v>
      </c>
      <c r="R79" s="4">
        <f t="shared" si="279"/>
        <v>0.27350000000000002</v>
      </c>
      <c r="S79" s="4">
        <f t="shared" si="280"/>
        <v>0.27850000000000003</v>
      </c>
      <c r="T79" s="4" t="str">
        <f t="shared" si="281"/>
        <v>---</v>
      </c>
      <c r="U79" s="4" t="str">
        <f t="shared" si="282"/>
        <v>---</v>
      </c>
      <c r="W79" s="4">
        <f t="shared" si="283"/>
        <v>1458.5</v>
      </c>
      <c r="X79" s="4">
        <f t="shared" si="284"/>
        <v>1473.5</v>
      </c>
      <c r="Y79" s="4">
        <f t="shared" si="285"/>
        <v>1550.5</v>
      </c>
      <c r="Z79" s="4">
        <f t="shared" si="286"/>
        <v>1568.5</v>
      </c>
      <c r="AA79" s="4" t="str">
        <f t="shared" si="287"/>
        <v>---</v>
      </c>
      <c r="AB79" s="4" t="str">
        <f t="shared" si="288"/>
        <v>---</v>
      </c>
      <c r="AD79" s="15">
        <f t="shared" si="289"/>
        <v>0.74355750915934793</v>
      </c>
      <c r="AE79" s="15">
        <f t="shared" si="290"/>
        <v>0.74005505002061989</v>
      </c>
      <c r="AF79" s="15">
        <f t="shared" si="291"/>
        <v>0.76733868902184454</v>
      </c>
      <c r="AG79" s="15">
        <f t="shared" si="292"/>
        <v>0.76231063628716222</v>
      </c>
      <c r="AH79" s="15" t="str">
        <f t="shared" si="293"/>
        <v>---</v>
      </c>
      <c r="AI79" s="15" t="str">
        <f t="shared" si="294"/>
        <v>---</v>
      </c>
      <c r="AK79" s="15">
        <f t="shared" si="300"/>
        <v>0.75331547112224373</v>
      </c>
      <c r="AL79" s="15">
        <f t="shared" si="301"/>
        <v>1.352306949950787E-2</v>
      </c>
      <c r="AM79" s="15">
        <f t="shared" si="302"/>
        <v>0.75322446289345046</v>
      </c>
      <c r="AN79" s="14">
        <f t="shared" si="303"/>
        <v>1.0181102675099407</v>
      </c>
      <c r="AP79" s="15">
        <f t="shared" si="304"/>
        <v>-0.29630916683402175</v>
      </c>
      <c r="AQ79" s="15">
        <f t="shared" si="295"/>
        <v>-0.30103070363110662</v>
      </c>
      <c r="AR79" s="15">
        <f t="shared" si="296"/>
        <v>-0.2648269987813367</v>
      </c>
      <c r="AS79" s="15">
        <f t="shared" si="297"/>
        <v>-0.27140114719641029</v>
      </c>
      <c r="AT79" s="15" t="str">
        <f t="shared" si="298"/>
        <v>---</v>
      </c>
      <c r="AU79" s="15" t="str">
        <f t="shared" si="299"/>
        <v>---</v>
      </c>
    </row>
    <row r="80" spans="1:47" x14ac:dyDescent="0.25">
      <c r="A80" t="s">
        <v>59</v>
      </c>
      <c r="B80" s="27">
        <f>'Raw Plate Reader Measurements'!$T$41</f>
        <v>0.32700000000000001</v>
      </c>
      <c r="C80" s="27">
        <f>'Raw Plate Reader Measurements'!$T$42</f>
        <v>0.33600000000000002</v>
      </c>
      <c r="D80" s="27">
        <f>'Raw Plate Reader Measurements'!$T$43</f>
        <v>0.34300000000000003</v>
      </c>
      <c r="E80" s="27">
        <f>'Raw Plate Reader Measurements'!$T$44</f>
        <v>0.34399999999999997</v>
      </c>
      <c r="F80" s="3"/>
      <c r="G80" s="3"/>
      <c r="I80" s="27">
        <f>'Raw Plate Reader Measurements'!$I$41</f>
        <v>5923</v>
      </c>
      <c r="J80" s="27">
        <f>'Raw Plate Reader Measurements'!$I$42</f>
        <v>6048</v>
      </c>
      <c r="K80" s="27">
        <f>'Raw Plate Reader Measurements'!$I$43</f>
        <v>5906</v>
      </c>
      <c r="L80" s="27">
        <f>'Raw Plate Reader Measurements'!$I$44</f>
        <v>5941</v>
      </c>
      <c r="M80" s="3"/>
      <c r="N80" s="3"/>
      <c r="P80" s="4">
        <f t="shared" si="277"/>
        <v>0.28450000000000003</v>
      </c>
      <c r="Q80" s="4">
        <f t="shared" si="278"/>
        <v>0.29350000000000004</v>
      </c>
      <c r="R80" s="4">
        <f t="shared" si="279"/>
        <v>0.30050000000000004</v>
      </c>
      <c r="S80" s="4">
        <f t="shared" si="280"/>
        <v>0.30149999999999999</v>
      </c>
      <c r="T80" s="4" t="str">
        <f t="shared" si="281"/>
        <v>---</v>
      </c>
      <c r="U80" s="4" t="str">
        <f t="shared" si="282"/>
        <v>---</v>
      </c>
      <c r="W80" s="4">
        <f t="shared" si="283"/>
        <v>1436.5</v>
      </c>
      <c r="X80" s="4">
        <f t="shared" si="284"/>
        <v>1561.5</v>
      </c>
      <c r="Y80" s="4">
        <f t="shared" si="285"/>
        <v>1419.5</v>
      </c>
      <c r="Z80" s="4">
        <f t="shared" si="286"/>
        <v>1454.5</v>
      </c>
      <c r="AA80" s="4" t="str">
        <f t="shared" si="287"/>
        <v>---</v>
      </c>
      <c r="AB80" s="4" t="str">
        <f t="shared" si="288"/>
        <v>---</v>
      </c>
      <c r="AD80" s="15">
        <f t="shared" si="289"/>
        <v>0.68343311063962509</v>
      </c>
      <c r="AE80" s="15">
        <f t="shared" si="290"/>
        <v>0.72012276252092422</v>
      </c>
      <c r="AF80" s="15">
        <f t="shared" si="291"/>
        <v>0.63938666790368204</v>
      </c>
      <c r="AG80" s="15">
        <f t="shared" si="292"/>
        <v>0.65297877524203496</v>
      </c>
      <c r="AH80" s="15" t="str">
        <f t="shared" si="293"/>
        <v>---</v>
      </c>
      <c r="AI80" s="15" t="str">
        <f t="shared" si="294"/>
        <v>---</v>
      </c>
      <c r="AK80" s="15">
        <f t="shared" si="300"/>
        <v>0.67398032907656658</v>
      </c>
      <c r="AL80" s="15">
        <f t="shared" si="301"/>
        <v>3.5852781855131514E-2</v>
      </c>
      <c r="AM80" s="15">
        <f t="shared" si="302"/>
        <v>0.67327315571035107</v>
      </c>
      <c r="AN80" s="14">
        <f t="shared" si="303"/>
        <v>1.0541847208698685</v>
      </c>
      <c r="AP80" s="15">
        <f t="shared" si="304"/>
        <v>-0.38062649060684561</v>
      </c>
      <c r="AQ80" s="15">
        <f t="shared" si="295"/>
        <v>-0.32833357800482232</v>
      </c>
      <c r="AR80" s="15">
        <f t="shared" si="296"/>
        <v>-0.4472458935220408</v>
      </c>
      <c r="AS80" s="15">
        <f t="shared" si="297"/>
        <v>-0.42621065369178796</v>
      </c>
      <c r="AT80" s="15" t="str">
        <f t="shared" si="298"/>
        <v>---</v>
      </c>
      <c r="AU80" s="15" t="str">
        <f t="shared" si="299"/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Vanessa</cp:lastModifiedBy>
  <dcterms:created xsi:type="dcterms:W3CDTF">2016-05-08T16:01:08Z</dcterms:created>
  <dcterms:modified xsi:type="dcterms:W3CDTF">2017-08-30T11:28:28Z</dcterms:modified>
</cp:coreProperties>
</file>