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alshjr\Documents\iGEM 2017\7-13 interlab\"/>
    </mc:Choice>
  </mc:AlternateContent>
  <bookViews>
    <workbookView xWindow="0" yWindow="0" windowWidth="23040" windowHeight="9192" tabRatio="646" activeTab="3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1" i="4" l="1"/>
  <c r="C6" i="2"/>
  <c r="C27" i="2"/>
  <c r="D6" i="2"/>
  <c r="D27" i="2"/>
  <c r="E6" i="2"/>
  <c r="E27" i="2"/>
  <c r="F6" i="2"/>
  <c r="F27" i="2"/>
  <c r="G6" i="2"/>
  <c r="G27" i="2"/>
  <c r="C28" i="2"/>
  <c r="B3" i="4"/>
  <c r="I8" i="4"/>
  <c r="J8" i="4"/>
  <c r="K8" i="4"/>
  <c r="L8" i="4"/>
  <c r="I9" i="4"/>
  <c r="I35" i="4"/>
  <c r="W35" i="4" s="1"/>
  <c r="B8" i="4"/>
  <c r="C8" i="4"/>
  <c r="D8" i="4"/>
  <c r="E8" i="4"/>
  <c r="B9" i="4"/>
  <c r="B35" i="4"/>
  <c r="P35" i="4" s="1"/>
  <c r="J35" i="4"/>
  <c r="X35" i="4" s="1"/>
  <c r="C35" i="4"/>
  <c r="Q35" i="4" s="1"/>
  <c r="K35" i="4"/>
  <c r="Y35" i="4" s="1"/>
  <c r="D35" i="4"/>
  <c r="R35" i="4" s="1"/>
  <c r="L35" i="4"/>
  <c r="Z35" i="4" s="1"/>
  <c r="E35" i="4"/>
  <c r="S35" i="4" s="1"/>
  <c r="AA35" i="4"/>
  <c r="T35" i="4"/>
  <c r="AH35" i="4"/>
  <c r="AB35" i="4"/>
  <c r="U35" i="4"/>
  <c r="AI35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S62" i="4" s="1"/>
  <c r="E61" i="4"/>
  <c r="S61" i="4" s="1"/>
  <c r="E60" i="4"/>
  <c r="E59" i="4"/>
  <c r="E58" i="4"/>
  <c r="E57" i="4"/>
  <c r="E56" i="4"/>
  <c r="E55" i="4"/>
  <c r="E54" i="4"/>
  <c r="S54" i="4" s="1"/>
  <c r="E53" i="4"/>
  <c r="S53" i="4" s="1"/>
  <c r="E52" i="4"/>
  <c r="E51" i="4"/>
  <c r="E50" i="4"/>
  <c r="E49" i="4"/>
  <c r="E48" i="4"/>
  <c r="E47" i="4"/>
  <c r="D62" i="4"/>
  <c r="R62" i="4" s="1"/>
  <c r="D61" i="4"/>
  <c r="R61" i="4" s="1"/>
  <c r="D60" i="4"/>
  <c r="D59" i="4"/>
  <c r="D58" i="4"/>
  <c r="D57" i="4"/>
  <c r="D56" i="4"/>
  <c r="D55" i="4"/>
  <c r="D54" i="4"/>
  <c r="R54" i="4" s="1"/>
  <c r="D53" i="4"/>
  <c r="R53" i="4" s="1"/>
  <c r="D52" i="4"/>
  <c r="D51" i="4"/>
  <c r="D50" i="4"/>
  <c r="D49" i="4"/>
  <c r="D48" i="4"/>
  <c r="D47" i="4"/>
  <c r="C62" i="4"/>
  <c r="Q62" i="4" s="1"/>
  <c r="C61" i="4"/>
  <c r="Q61" i="4" s="1"/>
  <c r="C60" i="4"/>
  <c r="C59" i="4"/>
  <c r="C58" i="4"/>
  <c r="C57" i="4"/>
  <c r="C56" i="4"/>
  <c r="C55" i="4"/>
  <c r="C54" i="4"/>
  <c r="Q54" i="4" s="1"/>
  <c r="C53" i="4"/>
  <c r="Q53" i="4" s="1"/>
  <c r="C52" i="4"/>
  <c r="C51" i="4"/>
  <c r="C50" i="4"/>
  <c r="C49" i="4"/>
  <c r="C48" i="4"/>
  <c r="C47" i="4"/>
  <c r="B62" i="4"/>
  <c r="P62" i="4" s="1"/>
  <c r="B61" i="4"/>
  <c r="P61" i="4" s="1"/>
  <c r="B60" i="4"/>
  <c r="B59" i="4"/>
  <c r="B58" i="4"/>
  <c r="B57" i="4"/>
  <c r="B56" i="4"/>
  <c r="B55" i="4"/>
  <c r="B54" i="4"/>
  <c r="P54" i="4" s="1"/>
  <c r="B53" i="4"/>
  <c r="P53" i="4" s="1"/>
  <c r="B52" i="4"/>
  <c r="B51" i="4"/>
  <c r="B50" i="4"/>
  <c r="B49" i="4"/>
  <c r="B48" i="4"/>
  <c r="B47" i="4"/>
  <c r="B31" i="4"/>
  <c r="P31" i="4" s="1"/>
  <c r="B30" i="4"/>
  <c r="B29" i="4"/>
  <c r="E44" i="4"/>
  <c r="S44" i="4" s="1"/>
  <c r="E43" i="4"/>
  <c r="S43" i="4" s="1"/>
  <c r="E42" i="4"/>
  <c r="S42" i="4" s="1"/>
  <c r="E41" i="4"/>
  <c r="S41" i="4" s="1"/>
  <c r="E40" i="4"/>
  <c r="S40" i="4" s="1"/>
  <c r="E39" i="4"/>
  <c r="S39" i="4" s="1"/>
  <c r="E38" i="4"/>
  <c r="E37" i="4"/>
  <c r="S37" i="4" s="1"/>
  <c r="E36" i="4"/>
  <c r="S36" i="4" s="1"/>
  <c r="E34" i="4"/>
  <c r="S34" i="4" s="1"/>
  <c r="E33" i="4"/>
  <c r="S33" i="4" s="1"/>
  <c r="E32" i="4"/>
  <c r="S32" i="4" s="1"/>
  <c r="E31" i="4"/>
  <c r="S31" i="4" s="1"/>
  <c r="E30" i="4"/>
  <c r="S30" i="4" s="1"/>
  <c r="E29" i="4"/>
  <c r="D44" i="4"/>
  <c r="R44" i="4" s="1"/>
  <c r="D43" i="4"/>
  <c r="R43" i="4" s="1"/>
  <c r="D42" i="4"/>
  <c r="R42" i="4" s="1"/>
  <c r="D41" i="4"/>
  <c r="R41" i="4" s="1"/>
  <c r="D40" i="4"/>
  <c r="R40" i="4" s="1"/>
  <c r="D39" i="4"/>
  <c r="R39" i="4" s="1"/>
  <c r="D38" i="4"/>
  <c r="R38" i="4" s="1"/>
  <c r="D37" i="4"/>
  <c r="D36" i="4"/>
  <c r="R36" i="4" s="1"/>
  <c r="D34" i="4"/>
  <c r="R34" i="4" s="1"/>
  <c r="D33" i="4"/>
  <c r="R33" i="4" s="1"/>
  <c r="D32" i="4"/>
  <c r="D31" i="4"/>
  <c r="R31" i="4" s="1"/>
  <c r="D30" i="4"/>
  <c r="D29" i="4"/>
  <c r="C44" i="4"/>
  <c r="C43" i="4"/>
  <c r="Q43" i="4" s="1"/>
  <c r="C42" i="4"/>
  <c r="Q42" i="4" s="1"/>
  <c r="C41" i="4"/>
  <c r="Q41" i="4" s="1"/>
  <c r="C40" i="4"/>
  <c r="Q40" i="4" s="1"/>
  <c r="C39" i="4"/>
  <c r="Q39" i="4" s="1"/>
  <c r="C38" i="4"/>
  <c r="Q38" i="4" s="1"/>
  <c r="C37" i="4"/>
  <c r="Q37" i="4" s="1"/>
  <c r="C36" i="4"/>
  <c r="C34" i="4"/>
  <c r="Q34" i="4" s="1"/>
  <c r="C33" i="4"/>
  <c r="Q33" i="4" s="1"/>
  <c r="C32" i="4"/>
  <c r="Q32" i="4" s="1"/>
  <c r="C31" i="4"/>
  <c r="Q31" i="4" s="1"/>
  <c r="C30" i="4"/>
  <c r="Q30" i="4" s="1"/>
  <c r="C29" i="4"/>
  <c r="B44" i="4"/>
  <c r="P44" i="4" s="1"/>
  <c r="B43" i="4"/>
  <c r="B42" i="4"/>
  <c r="P42" i="4" s="1"/>
  <c r="B41" i="4"/>
  <c r="P41" i="4" s="1"/>
  <c r="B40" i="4"/>
  <c r="P40" i="4" s="1"/>
  <c r="B39" i="4"/>
  <c r="P39" i="4" s="1"/>
  <c r="B38" i="4"/>
  <c r="P38" i="4" s="1"/>
  <c r="B37" i="4"/>
  <c r="B36" i="4"/>
  <c r="P36" i="4" s="1"/>
  <c r="B34" i="4"/>
  <c r="B33" i="4"/>
  <c r="P33" i="4" s="1"/>
  <c r="B32" i="4"/>
  <c r="P32" i="4" s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Z62" i="4" s="1"/>
  <c r="L61" i="4"/>
  <c r="L60" i="4"/>
  <c r="Z60" i="4" s="1"/>
  <c r="L59" i="4"/>
  <c r="L58" i="4"/>
  <c r="L57" i="4"/>
  <c r="L56" i="4"/>
  <c r="Z56" i="4" s="1"/>
  <c r="L55" i="4"/>
  <c r="L54" i="4"/>
  <c r="Z54" i="4" s="1"/>
  <c r="L53" i="4"/>
  <c r="L52" i="4"/>
  <c r="Z52" i="4" s="1"/>
  <c r="L51" i="4"/>
  <c r="L50" i="4"/>
  <c r="L49" i="4"/>
  <c r="L48" i="4"/>
  <c r="Z48" i="4" s="1"/>
  <c r="L47" i="4"/>
  <c r="K62" i="4"/>
  <c r="K61" i="4"/>
  <c r="K60" i="4"/>
  <c r="Y60" i="4" s="1"/>
  <c r="K59" i="4"/>
  <c r="K58" i="4"/>
  <c r="K57" i="4"/>
  <c r="K56" i="4"/>
  <c r="Y56" i="4" s="1"/>
  <c r="K55" i="4"/>
  <c r="K54" i="4"/>
  <c r="K53" i="4"/>
  <c r="K52" i="4"/>
  <c r="K51" i="4"/>
  <c r="K50" i="4"/>
  <c r="K49" i="4"/>
  <c r="K48" i="4"/>
  <c r="Y48" i="4" s="1"/>
  <c r="K47" i="4"/>
  <c r="J62" i="4"/>
  <c r="X62" i="4" s="1"/>
  <c r="J61" i="4"/>
  <c r="J60" i="4"/>
  <c r="X60" i="4" s="1"/>
  <c r="J59" i="4"/>
  <c r="J58" i="4"/>
  <c r="J57" i="4"/>
  <c r="J56" i="4"/>
  <c r="X56" i="4" s="1"/>
  <c r="J55" i="4"/>
  <c r="J54" i="4"/>
  <c r="X54" i="4" s="1"/>
  <c r="J53" i="4"/>
  <c r="J52" i="4"/>
  <c r="X52" i="4" s="1"/>
  <c r="J51" i="4"/>
  <c r="J50" i="4"/>
  <c r="J49" i="4"/>
  <c r="J48" i="4"/>
  <c r="X48" i="4" s="1"/>
  <c r="J47" i="4"/>
  <c r="I62" i="4"/>
  <c r="W62" i="4" s="1"/>
  <c r="I61" i="4"/>
  <c r="I60" i="4"/>
  <c r="W60" i="4" s="1"/>
  <c r="I59" i="4"/>
  <c r="I58" i="4"/>
  <c r="I57" i="4"/>
  <c r="I56" i="4"/>
  <c r="W56" i="4" s="1"/>
  <c r="I55" i="4"/>
  <c r="I54" i="4"/>
  <c r="W54" i="4" s="1"/>
  <c r="I53" i="4"/>
  <c r="I52" i="4"/>
  <c r="I51" i="4"/>
  <c r="I50" i="4"/>
  <c r="I49" i="4"/>
  <c r="I48" i="4"/>
  <c r="W48" i="4" s="1"/>
  <c r="I47" i="4"/>
  <c r="L44" i="4"/>
  <c r="Z44" i="4" s="1"/>
  <c r="L43" i="4"/>
  <c r="Z43" i="4" s="1"/>
  <c r="L42" i="4"/>
  <c r="Z42" i="4" s="1"/>
  <c r="L41" i="4"/>
  <c r="Z41" i="4" s="1"/>
  <c r="L40" i="4"/>
  <c r="L39" i="4"/>
  <c r="Z39" i="4" s="1"/>
  <c r="L38" i="4"/>
  <c r="L37" i="4"/>
  <c r="Z37" i="4" s="1"/>
  <c r="L36" i="4"/>
  <c r="L34" i="4"/>
  <c r="Z34" i="4" s="1"/>
  <c r="L33" i="4"/>
  <c r="L32" i="4"/>
  <c r="Z32" i="4" s="1"/>
  <c r="L31" i="4"/>
  <c r="Z31" i="4" s="1"/>
  <c r="L30" i="4"/>
  <c r="Z30" i="4" s="1"/>
  <c r="L29" i="4"/>
  <c r="K44" i="4"/>
  <c r="K43" i="4"/>
  <c r="Y43" i="4" s="1"/>
  <c r="K42" i="4"/>
  <c r="Y42" i="4" s="1"/>
  <c r="K41" i="4"/>
  <c r="Y41" i="4" s="1"/>
  <c r="K40" i="4"/>
  <c r="Y40" i="4" s="1"/>
  <c r="K39" i="4"/>
  <c r="Y39" i="4" s="1"/>
  <c r="K38" i="4"/>
  <c r="Y38" i="4" s="1"/>
  <c r="K37" i="4"/>
  <c r="K36" i="4"/>
  <c r="Y36" i="4" s="1"/>
  <c r="K34" i="4"/>
  <c r="Y34" i="4" s="1"/>
  <c r="K33" i="4"/>
  <c r="Y33" i="4" s="1"/>
  <c r="K32" i="4"/>
  <c r="Y32" i="4" s="1"/>
  <c r="K31" i="4"/>
  <c r="Y31" i="4" s="1"/>
  <c r="K30" i="4"/>
  <c r="Y30" i="4" s="1"/>
  <c r="K29" i="4"/>
  <c r="Y29" i="4" s="1"/>
  <c r="J44" i="4"/>
  <c r="J43" i="4"/>
  <c r="X43" i="4" s="1"/>
  <c r="J42" i="4"/>
  <c r="X42" i="4" s="1"/>
  <c r="J41" i="4"/>
  <c r="J40" i="4"/>
  <c r="X40" i="4" s="1"/>
  <c r="J39" i="4"/>
  <c r="X39" i="4" s="1"/>
  <c r="J38" i="4"/>
  <c r="J37" i="4"/>
  <c r="X37" i="4" s="1"/>
  <c r="J36" i="4"/>
  <c r="J34" i="4"/>
  <c r="J33" i="4"/>
  <c r="J32" i="4"/>
  <c r="J31" i="4"/>
  <c r="X31" i="4" s="1"/>
  <c r="J30" i="4"/>
  <c r="J29" i="4"/>
  <c r="X29" i="4" s="1"/>
  <c r="I44" i="4"/>
  <c r="I43" i="4"/>
  <c r="I42" i="4"/>
  <c r="W42" i="4" s="1"/>
  <c r="I41" i="4"/>
  <c r="W41" i="4" s="1"/>
  <c r="I40" i="4"/>
  <c r="W40" i="4" s="1"/>
  <c r="I39" i="4"/>
  <c r="I38" i="4"/>
  <c r="I37" i="4"/>
  <c r="W37" i="4" s="1"/>
  <c r="I36" i="4"/>
  <c r="W36" i="4" s="1"/>
  <c r="I34" i="4"/>
  <c r="I33" i="4"/>
  <c r="W33" i="4" s="1"/>
  <c r="I32" i="4"/>
  <c r="I31" i="4"/>
  <c r="W31" i="4" s="1"/>
  <c r="I30" i="4"/>
  <c r="W30" i="4" s="1"/>
  <c r="I29" i="4"/>
  <c r="W29" i="4" s="1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Z80" i="4"/>
  <c r="S80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Y62" i="4"/>
  <c r="AB61" i="4"/>
  <c r="U61" i="4"/>
  <c r="AI61" i="4"/>
  <c r="AU61" i="4"/>
  <c r="AA61" i="4"/>
  <c r="T61" i="4"/>
  <c r="AH61" i="4"/>
  <c r="AT61" i="4"/>
  <c r="Z61" i="4"/>
  <c r="Y61" i="4"/>
  <c r="X61" i="4"/>
  <c r="W61" i="4"/>
  <c r="AB60" i="4"/>
  <c r="U60" i="4"/>
  <c r="AI60" i="4"/>
  <c r="AU60" i="4"/>
  <c r="AA60" i="4"/>
  <c r="T60" i="4"/>
  <c r="AH60" i="4"/>
  <c r="AT60" i="4"/>
  <c r="S60" i="4"/>
  <c r="R60" i="4"/>
  <c r="Q60" i="4"/>
  <c r="P60" i="4"/>
  <c r="AB59" i="4"/>
  <c r="U59" i="4"/>
  <c r="AI59" i="4"/>
  <c r="AU59" i="4"/>
  <c r="AA59" i="4"/>
  <c r="T59" i="4"/>
  <c r="AH59" i="4"/>
  <c r="AT59" i="4"/>
  <c r="Z59" i="4"/>
  <c r="S59" i="4"/>
  <c r="AG59" i="4" s="1"/>
  <c r="AS59" i="4" s="1"/>
  <c r="Y59" i="4"/>
  <c r="R59" i="4"/>
  <c r="X59" i="4"/>
  <c r="Q59" i="4"/>
  <c r="AE59" i="4" s="1"/>
  <c r="AQ59" i="4" s="1"/>
  <c r="W59" i="4"/>
  <c r="P59" i="4"/>
  <c r="AD59" i="4" s="1"/>
  <c r="AB58" i="4"/>
  <c r="U58" i="4"/>
  <c r="AI58" i="4"/>
  <c r="AU58" i="4"/>
  <c r="AA58" i="4"/>
  <c r="T58" i="4"/>
  <c r="AH58" i="4"/>
  <c r="AT58" i="4"/>
  <c r="Z58" i="4"/>
  <c r="S58" i="4"/>
  <c r="AG58" i="4" s="1"/>
  <c r="AS58" i="4" s="1"/>
  <c r="Y58" i="4"/>
  <c r="R58" i="4"/>
  <c r="X58" i="4"/>
  <c r="Q58" i="4"/>
  <c r="AE58" i="4" s="1"/>
  <c r="AQ58" i="4" s="1"/>
  <c r="W58" i="4"/>
  <c r="P58" i="4"/>
  <c r="AD58" i="4" s="1"/>
  <c r="AB57" i="4"/>
  <c r="U57" i="4"/>
  <c r="AI57" i="4"/>
  <c r="AU57" i="4"/>
  <c r="AA57" i="4"/>
  <c r="T57" i="4"/>
  <c r="AH57" i="4"/>
  <c r="AT57" i="4"/>
  <c r="Z57" i="4"/>
  <c r="S57" i="4"/>
  <c r="AG57" i="4" s="1"/>
  <c r="AS57" i="4" s="1"/>
  <c r="Y57" i="4"/>
  <c r="R57" i="4"/>
  <c r="X57" i="4"/>
  <c r="Q57" i="4"/>
  <c r="AE57" i="4" s="1"/>
  <c r="AQ57" i="4" s="1"/>
  <c r="W57" i="4"/>
  <c r="P57" i="4"/>
  <c r="AD57" i="4" s="1"/>
  <c r="AB56" i="4"/>
  <c r="U56" i="4"/>
  <c r="AI56" i="4"/>
  <c r="AU56" i="4"/>
  <c r="AA56" i="4"/>
  <c r="T56" i="4"/>
  <c r="AH56" i="4"/>
  <c r="AT56" i="4"/>
  <c r="S56" i="4"/>
  <c r="R56" i="4"/>
  <c r="Q56" i="4"/>
  <c r="P56" i="4"/>
  <c r="AB55" i="4"/>
  <c r="U55" i="4"/>
  <c r="AI55" i="4"/>
  <c r="AU55" i="4"/>
  <c r="AA55" i="4"/>
  <c r="T55" i="4"/>
  <c r="AH55" i="4"/>
  <c r="AT55" i="4"/>
  <c r="Z55" i="4"/>
  <c r="S55" i="4"/>
  <c r="AG55" i="4" s="1"/>
  <c r="AS55" i="4" s="1"/>
  <c r="Y55" i="4"/>
  <c r="R55" i="4"/>
  <c r="X55" i="4"/>
  <c r="Q55" i="4"/>
  <c r="AE55" i="4" s="1"/>
  <c r="AQ55" i="4" s="1"/>
  <c r="W55" i="4"/>
  <c r="P55" i="4"/>
  <c r="AD55" i="4" s="1"/>
  <c r="AB54" i="4"/>
  <c r="U54" i="4"/>
  <c r="AI54" i="4"/>
  <c r="AU54" i="4"/>
  <c r="AA54" i="4"/>
  <c r="T54" i="4"/>
  <c r="AH54" i="4"/>
  <c r="AT54" i="4"/>
  <c r="Y54" i="4"/>
  <c r="AB53" i="4"/>
  <c r="U53" i="4"/>
  <c r="AI53" i="4"/>
  <c r="AU53" i="4"/>
  <c r="AA53" i="4"/>
  <c r="T53" i="4"/>
  <c r="AH53" i="4"/>
  <c r="AT53" i="4"/>
  <c r="Z53" i="4"/>
  <c r="Y53" i="4"/>
  <c r="X53" i="4"/>
  <c r="W53" i="4"/>
  <c r="AB52" i="4"/>
  <c r="U52" i="4"/>
  <c r="AI52" i="4"/>
  <c r="AU52" i="4"/>
  <c r="AA52" i="4"/>
  <c r="T52" i="4"/>
  <c r="AH52" i="4"/>
  <c r="AT52" i="4"/>
  <c r="S52" i="4"/>
  <c r="Y52" i="4"/>
  <c r="R52" i="4"/>
  <c r="Q52" i="4"/>
  <c r="W52" i="4"/>
  <c r="P52" i="4"/>
  <c r="AD52" i="4" s="1"/>
  <c r="AB51" i="4"/>
  <c r="U51" i="4"/>
  <c r="AI51" i="4"/>
  <c r="AU51" i="4"/>
  <c r="AA51" i="4"/>
  <c r="T51" i="4"/>
  <c r="AH51" i="4"/>
  <c r="AT51" i="4"/>
  <c r="Z51" i="4"/>
  <c r="S51" i="4"/>
  <c r="AG51" i="4" s="1"/>
  <c r="AS51" i="4" s="1"/>
  <c r="Y51" i="4"/>
  <c r="R51" i="4"/>
  <c r="X51" i="4"/>
  <c r="Q51" i="4"/>
  <c r="AE51" i="4" s="1"/>
  <c r="AQ51" i="4" s="1"/>
  <c r="W51" i="4"/>
  <c r="P51" i="4"/>
  <c r="AD51" i="4" s="1"/>
  <c r="AB50" i="4"/>
  <c r="U50" i="4"/>
  <c r="AI50" i="4"/>
  <c r="AU50" i="4"/>
  <c r="AA50" i="4"/>
  <c r="T50" i="4"/>
  <c r="AH50" i="4"/>
  <c r="AT50" i="4"/>
  <c r="Z50" i="4"/>
  <c r="S50" i="4"/>
  <c r="AG50" i="4" s="1"/>
  <c r="AS50" i="4" s="1"/>
  <c r="Y50" i="4"/>
  <c r="R50" i="4"/>
  <c r="X50" i="4"/>
  <c r="Q50" i="4"/>
  <c r="AE50" i="4" s="1"/>
  <c r="AQ50" i="4" s="1"/>
  <c r="W50" i="4"/>
  <c r="P50" i="4"/>
  <c r="AD50" i="4" s="1"/>
  <c r="AB49" i="4"/>
  <c r="U49" i="4"/>
  <c r="AI49" i="4"/>
  <c r="AU49" i="4"/>
  <c r="AA49" i="4"/>
  <c r="T49" i="4"/>
  <c r="AH49" i="4"/>
  <c r="AT49" i="4"/>
  <c r="Z49" i="4"/>
  <c r="S49" i="4"/>
  <c r="AG49" i="4" s="1"/>
  <c r="AS49" i="4" s="1"/>
  <c r="Y49" i="4"/>
  <c r="R49" i="4"/>
  <c r="X49" i="4"/>
  <c r="Q49" i="4"/>
  <c r="AE49" i="4" s="1"/>
  <c r="AQ49" i="4" s="1"/>
  <c r="W49" i="4"/>
  <c r="P49" i="4"/>
  <c r="AD49" i="4" s="1"/>
  <c r="AB48" i="4"/>
  <c r="U48" i="4"/>
  <c r="AI48" i="4"/>
  <c r="AU48" i="4"/>
  <c r="AA48" i="4"/>
  <c r="T48" i="4"/>
  <c r="AH48" i="4"/>
  <c r="AT48" i="4"/>
  <c r="S48" i="4"/>
  <c r="R48" i="4"/>
  <c r="Q48" i="4"/>
  <c r="P48" i="4"/>
  <c r="AB47" i="4"/>
  <c r="U47" i="4"/>
  <c r="AI47" i="4"/>
  <c r="AU47" i="4"/>
  <c r="AA47" i="4"/>
  <c r="T47" i="4"/>
  <c r="AH47" i="4"/>
  <c r="AT47" i="4"/>
  <c r="Z47" i="4"/>
  <c r="S47" i="4"/>
  <c r="AG47" i="4" s="1"/>
  <c r="AS47" i="4" s="1"/>
  <c r="Y47" i="4"/>
  <c r="R47" i="4"/>
  <c r="X47" i="4"/>
  <c r="Q47" i="4"/>
  <c r="AE47" i="4" s="1"/>
  <c r="AQ47" i="4" s="1"/>
  <c r="W47" i="4"/>
  <c r="P47" i="4"/>
  <c r="AD47" i="4" s="1"/>
  <c r="AB44" i="4"/>
  <c r="U44" i="4"/>
  <c r="AI44" i="4"/>
  <c r="AU44" i="4"/>
  <c r="AA44" i="4"/>
  <c r="T44" i="4"/>
  <c r="AH44" i="4"/>
  <c r="AT44" i="4"/>
  <c r="Y44" i="4"/>
  <c r="X44" i="4"/>
  <c r="Q44" i="4"/>
  <c r="W44" i="4"/>
  <c r="AB43" i="4"/>
  <c r="U43" i="4"/>
  <c r="AI43" i="4"/>
  <c r="AU43" i="4"/>
  <c r="AA43" i="4"/>
  <c r="T43" i="4"/>
  <c r="AH43" i="4"/>
  <c r="AT43" i="4"/>
  <c r="W43" i="4"/>
  <c r="P43" i="4"/>
  <c r="AB42" i="4"/>
  <c r="U42" i="4"/>
  <c r="AI42" i="4"/>
  <c r="AU42" i="4"/>
  <c r="AA42" i="4"/>
  <c r="T42" i="4"/>
  <c r="AH42" i="4"/>
  <c r="AT42" i="4"/>
  <c r="AB41" i="4"/>
  <c r="U41" i="4"/>
  <c r="AI41" i="4"/>
  <c r="AU41" i="4"/>
  <c r="AA41" i="4"/>
  <c r="T41" i="4"/>
  <c r="AH41" i="4"/>
  <c r="AT41" i="4"/>
  <c r="X41" i="4"/>
  <c r="AB40" i="4"/>
  <c r="U40" i="4"/>
  <c r="AI40" i="4"/>
  <c r="AU40" i="4"/>
  <c r="AA40" i="4"/>
  <c r="T40" i="4"/>
  <c r="AH40" i="4"/>
  <c r="AT40" i="4"/>
  <c r="Z40" i="4"/>
  <c r="AB39" i="4"/>
  <c r="U39" i="4"/>
  <c r="AI39" i="4"/>
  <c r="AU39" i="4"/>
  <c r="AA39" i="4"/>
  <c r="T39" i="4"/>
  <c r="AH39" i="4"/>
  <c r="AT39" i="4"/>
  <c r="W39" i="4"/>
  <c r="AB38" i="4"/>
  <c r="U38" i="4"/>
  <c r="AI38" i="4"/>
  <c r="AU38" i="4"/>
  <c r="AA38" i="4"/>
  <c r="T38" i="4"/>
  <c r="AH38" i="4"/>
  <c r="AT38" i="4"/>
  <c r="Z38" i="4"/>
  <c r="S38" i="4"/>
  <c r="X38" i="4"/>
  <c r="W38" i="4"/>
  <c r="AB37" i="4"/>
  <c r="U37" i="4"/>
  <c r="AI37" i="4"/>
  <c r="AU37" i="4"/>
  <c r="AA37" i="4"/>
  <c r="T37" i="4"/>
  <c r="AH37" i="4"/>
  <c r="AT37" i="4"/>
  <c r="Y37" i="4"/>
  <c r="R37" i="4"/>
  <c r="P37" i="4"/>
  <c r="AB36" i="4"/>
  <c r="U36" i="4"/>
  <c r="AI36" i="4"/>
  <c r="AU36" i="4"/>
  <c r="AA36" i="4"/>
  <c r="T36" i="4"/>
  <c r="AH36" i="4"/>
  <c r="AT36" i="4"/>
  <c r="Z36" i="4"/>
  <c r="X36" i="4"/>
  <c r="Q36" i="4"/>
  <c r="AU35" i="4"/>
  <c r="AT35" i="4"/>
  <c r="AB34" i="4"/>
  <c r="U34" i="4"/>
  <c r="AI34" i="4"/>
  <c r="AU34" i="4"/>
  <c r="AA34" i="4"/>
  <c r="T34" i="4"/>
  <c r="AH34" i="4"/>
  <c r="AT34" i="4"/>
  <c r="X34" i="4"/>
  <c r="W34" i="4"/>
  <c r="P34" i="4"/>
  <c r="AB33" i="4"/>
  <c r="U33" i="4"/>
  <c r="AI33" i="4"/>
  <c r="AU33" i="4"/>
  <c r="AA33" i="4"/>
  <c r="T33" i="4"/>
  <c r="AH33" i="4"/>
  <c r="AT33" i="4"/>
  <c r="Z33" i="4"/>
  <c r="X33" i="4"/>
  <c r="AB32" i="4"/>
  <c r="U32" i="4"/>
  <c r="AI32" i="4"/>
  <c r="AU32" i="4"/>
  <c r="AA32" i="4"/>
  <c r="T32" i="4"/>
  <c r="AH32" i="4"/>
  <c r="AT32" i="4"/>
  <c r="R32" i="4"/>
  <c r="X32" i="4"/>
  <c r="W32" i="4"/>
  <c r="AB31" i="4"/>
  <c r="U31" i="4"/>
  <c r="AI31" i="4"/>
  <c r="AU31" i="4"/>
  <c r="AA31" i="4"/>
  <c r="T31" i="4"/>
  <c r="AH31" i="4"/>
  <c r="AT31" i="4"/>
  <c r="AB30" i="4"/>
  <c r="U30" i="4"/>
  <c r="AI30" i="4"/>
  <c r="AU30" i="4"/>
  <c r="AA30" i="4"/>
  <c r="T30" i="4"/>
  <c r="AH30" i="4"/>
  <c r="AT30" i="4"/>
  <c r="R30" i="4"/>
  <c r="X30" i="4"/>
  <c r="P30" i="4"/>
  <c r="AB29" i="4"/>
  <c r="U29" i="4"/>
  <c r="AI29" i="4"/>
  <c r="AU29" i="4"/>
  <c r="AA29" i="4"/>
  <c r="T29" i="4"/>
  <c r="AH29" i="4"/>
  <c r="AT29" i="4"/>
  <c r="Z29" i="4"/>
  <c r="S29" i="4"/>
  <c r="R29" i="4"/>
  <c r="Q29" i="4"/>
  <c r="P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M19" i="4"/>
  <c r="AL19" i="4"/>
  <c r="AK19" i="4"/>
  <c r="AB17" i="4"/>
  <c r="U17" i="4"/>
  <c r="AI17" i="4"/>
  <c r="AU17" i="4"/>
  <c r="AA17" i="4"/>
  <c r="T17" i="4"/>
  <c r="AH17" i="4"/>
  <c r="AT17" i="4"/>
  <c r="Z17" i="4"/>
  <c r="S17" i="4"/>
  <c r="AG17" i="4"/>
  <c r="AS17" i="4"/>
  <c r="Y17" i="4"/>
  <c r="R17" i="4"/>
  <c r="AF17" i="4"/>
  <c r="AR17" i="4"/>
  <c r="X17" i="4"/>
  <c r="Q17" i="4"/>
  <c r="AE17" i="4"/>
  <c r="AQ17" i="4"/>
  <c r="W17" i="4"/>
  <c r="P17" i="4"/>
  <c r="AD17" i="4"/>
  <c r="AP17" i="4"/>
  <c r="AN17" i="4"/>
  <c r="AM17" i="4"/>
  <c r="AL17" i="4"/>
  <c r="AK17" i="4"/>
  <c r="AB15" i="4"/>
  <c r="U15" i="4"/>
  <c r="AI15" i="4"/>
  <c r="AU15" i="4"/>
  <c r="AA15" i="4"/>
  <c r="T15" i="4"/>
  <c r="AH15" i="4"/>
  <c r="AT15" i="4"/>
  <c r="Z15" i="4"/>
  <c r="S15" i="4"/>
  <c r="AG15" i="4"/>
  <c r="AS15" i="4"/>
  <c r="Y15" i="4"/>
  <c r="R15" i="4"/>
  <c r="AF15" i="4"/>
  <c r="AR15" i="4"/>
  <c r="X15" i="4"/>
  <c r="Q15" i="4"/>
  <c r="AE15" i="4"/>
  <c r="AQ15" i="4"/>
  <c r="W15" i="4"/>
  <c r="P15" i="4"/>
  <c r="AD15" i="4"/>
  <c r="AP15" i="4"/>
  <c r="AN15" i="4"/>
  <c r="AM15" i="4"/>
  <c r="AL15" i="4"/>
  <c r="AK15" i="4"/>
  <c r="AB13" i="4"/>
  <c r="U13" i="4"/>
  <c r="AI13" i="4"/>
  <c r="AU13" i="4"/>
  <c r="AA13" i="4"/>
  <c r="T13" i="4"/>
  <c r="AH13" i="4"/>
  <c r="AT13" i="4"/>
  <c r="Z13" i="4"/>
  <c r="S13" i="4"/>
  <c r="AG13" i="4"/>
  <c r="AS13" i="4"/>
  <c r="Y13" i="4"/>
  <c r="R13" i="4"/>
  <c r="AF13" i="4"/>
  <c r="AR13" i="4"/>
  <c r="X13" i="4"/>
  <c r="Q13" i="4"/>
  <c r="AE13" i="4"/>
  <c r="AQ13" i="4"/>
  <c r="W13" i="4"/>
  <c r="P13" i="4"/>
  <c r="AD13" i="4"/>
  <c r="AP13" i="4"/>
  <c r="AN13" i="4"/>
  <c r="AM13" i="4"/>
  <c r="AL13" i="4"/>
  <c r="AK13" i="4"/>
  <c r="AB12" i="4"/>
  <c r="U12" i="4"/>
  <c r="AI12" i="4"/>
  <c r="AU12" i="4"/>
  <c r="AA12" i="4"/>
  <c r="T12" i="4"/>
  <c r="AH12" i="4"/>
  <c r="AT12" i="4"/>
  <c r="Z12" i="4"/>
  <c r="S12" i="4"/>
  <c r="AG12" i="4"/>
  <c r="AS12" i="4"/>
  <c r="Y12" i="4"/>
  <c r="R12" i="4"/>
  <c r="AF12" i="4"/>
  <c r="AR12" i="4"/>
  <c r="X12" i="4"/>
  <c r="Q12" i="4"/>
  <c r="AE12" i="4"/>
  <c r="AQ12" i="4"/>
  <c r="W12" i="4"/>
  <c r="P12" i="4"/>
  <c r="AD12" i="4"/>
  <c r="AP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U16" i="4"/>
  <c r="AA16" i="4"/>
  <c r="T16" i="4"/>
  <c r="AH16" i="4"/>
  <c r="AT16" i="4"/>
  <c r="Z16" i="4"/>
  <c r="S16" i="4"/>
  <c r="AG16" i="4"/>
  <c r="AS16" i="4"/>
  <c r="Y16" i="4"/>
  <c r="R16" i="4"/>
  <c r="AF16" i="4"/>
  <c r="AR16" i="4"/>
  <c r="X16" i="4"/>
  <c r="Q16" i="4"/>
  <c r="AE16" i="4"/>
  <c r="AQ16" i="4"/>
  <c r="W16" i="4"/>
  <c r="P16" i="4"/>
  <c r="AD16" i="4"/>
  <c r="AP16" i="4"/>
  <c r="AN16" i="4"/>
  <c r="AM16" i="4"/>
  <c r="AL16" i="4"/>
  <c r="AK16" i="4"/>
  <c r="L6" i="2"/>
  <c r="L27" i="2"/>
  <c r="K6" i="2"/>
  <c r="K27" i="2"/>
  <c r="J6" i="2"/>
  <c r="J27" i="2"/>
  <c r="I6" i="2"/>
  <c r="I27" i="2"/>
  <c r="H6" i="2"/>
  <c r="H27" i="2"/>
  <c r="B6" i="2"/>
  <c r="B27" i="2"/>
  <c r="AB14" i="4"/>
  <c r="U14" i="4"/>
  <c r="AI14" i="4"/>
  <c r="AU14" i="4"/>
  <c r="AA14" i="4"/>
  <c r="T14" i="4"/>
  <c r="AH14" i="4"/>
  <c r="AT14" i="4"/>
  <c r="Z14" i="4"/>
  <c r="S14" i="4"/>
  <c r="AG14" i="4"/>
  <c r="AS14" i="4"/>
  <c r="Y14" i="4"/>
  <c r="R14" i="4"/>
  <c r="AF14" i="4"/>
  <c r="AR14" i="4"/>
  <c r="X14" i="4"/>
  <c r="Q14" i="4"/>
  <c r="AE14" i="4"/>
  <c r="AQ14" i="4"/>
  <c r="W14" i="4"/>
  <c r="P14" i="4"/>
  <c r="AD14" i="4"/>
  <c r="AP14" i="4"/>
  <c r="AN14" i="4"/>
  <c r="AM14" i="4"/>
  <c r="AL14" i="4"/>
  <c r="AK14" i="4"/>
  <c r="Q11" i="4"/>
  <c r="X11" i="4"/>
  <c r="AE11" i="4"/>
  <c r="AQ11" i="4"/>
  <c r="W11" i="4"/>
  <c r="P11" i="4"/>
  <c r="AD11" i="4"/>
  <c r="AP11" i="4"/>
  <c r="Y11" i="4"/>
  <c r="R11" i="4"/>
  <c r="AF11" i="4"/>
  <c r="AR11" i="4"/>
  <c r="Z11" i="4"/>
  <c r="S11" i="4"/>
  <c r="AG11" i="4"/>
  <c r="AS11" i="4"/>
  <c r="AA11" i="4"/>
  <c r="T11" i="4"/>
  <c r="AH11" i="4"/>
  <c r="AT11" i="4"/>
  <c r="AB11" i="4"/>
  <c r="U11" i="4"/>
  <c r="AI11" i="4"/>
  <c r="AU11" i="4"/>
  <c r="AN11" i="4"/>
  <c r="AM11" i="4"/>
  <c r="AL11" i="4"/>
  <c r="C26" i="2"/>
  <c r="D26" i="2"/>
  <c r="E26" i="2"/>
  <c r="F26" i="2"/>
  <c r="G26" i="2"/>
  <c r="H26" i="2"/>
  <c r="I26" i="2"/>
  <c r="J26" i="2"/>
  <c r="K26" i="2"/>
  <c r="L26" i="2"/>
  <c r="C1" i="2"/>
  <c r="D1" i="2"/>
  <c r="E1" i="2"/>
  <c r="F1" i="2"/>
  <c r="G1" i="2"/>
  <c r="H1" i="2"/>
  <c r="I1" i="2"/>
  <c r="J1" i="2"/>
  <c r="K1" i="2"/>
  <c r="L1" i="2"/>
  <c r="M6" i="2"/>
  <c r="B7" i="2"/>
  <c r="C7" i="2"/>
  <c r="D7" i="2"/>
  <c r="E7" i="2"/>
  <c r="F7" i="2"/>
  <c r="G7" i="2"/>
  <c r="H7" i="2"/>
  <c r="I7" i="2"/>
  <c r="J7" i="2"/>
  <c r="K7" i="2"/>
  <c r="L7" i="2"/>
  <c r="M7" i="2"/>
  <c r="AE60" i="4" l="1"/>
  <c r="AQ60" i="4" s="1"/>
  <c r="AD53" i="4"/>
  <c r="AD61" i="4"/>
  <c r="AE53" i="4"/>
  <c r="AQ53" i="4" s="1"/>
  <c r="AE61" i="4"/>
  <c r="AQ61" i="4" s="1"/>
  <c r="AF53" i="4"/>
  <c r="AR53" i="4" s="1"/>
  <c r="AF61" i="4"/>
  <c r="AR61" i="4" s="1"/>
  <c r="AG53" i="4"/>
  <c r="AS53" i="4" s="1"/>
  <c r="AG61" i="4"/>
  <c r="AS61" i="4" s="1"/>
  <c r="AE52" i="4"/>
  <c r="AQ52" i="4" s="1"/>
  <c r="AE56" i="4"/>
  <c r="AQ56" i="4" s="1"/>
  <c r="AF47" i="4"/>
  <c r="AR47" i="4" s="1"/>
  <c r="AF48" i="4"/>
  <c r="AR48" i="4" s="1"/>
  <c r="AF49" i="4"/>
  <c r="AR49" i="4" s="1"/>
  <c r="AF50" i="4"/>
  <c r="AR50" i="4" s="1"/>
  <c r="AF51" i="4"/>
  <c r="AR51" i="4" s="1"/>
  <c r="AF52" i="4"/>
  <c r="AR52" i="4" s="1"/>
  <c r="AF55" i="4"/>
  <c r="AR55" i="4" s="1"/>
  <c r="AF56" i="4"/>
  <c r="AR56" i="4" s="1"/>
  <c r="AF57" i="4"/>
  <c r="AR57" i="4" s="1"/>
  <c r="AF58" i="4"/>
  <c r="AR58" i="4" s="1"/>
  <c r="AF59" i="4"/>
  <c r="AR59" i="4" s="1"/>
  <c r="AF60" i="4"/>
  <c r="AR60" i="4" s="1"/>
  <c r="AD54" i="4"/>
  <c r="AP54" i="4" s="1"/>
  <c r="AN54" i="4" s="1"/>
  <c r="AD62" i="4"/>
  <c r="AP62" i="4" s="1"/>
  <c r="AN62" i="4" s="1"/>
  <c r="AE54" i="4"/>
  <c r="AQ54" i="4" s="1"/>
  <c r="AE62" i="4"/>
  <c r="AQ62" i="4" s="1"/>
  <c r="AF54" i="4"/>
  <c r="AR54" i="4" s="1"/>
  <c r="AF62" i="4"/>
  <c r="AR62" i="4" s="1"/>
  <c r="AG54" i="4"/>
  <c r="AS54" i="4" s="1"/>
  <c r="AG62" i="4"/>
  <c r="AS62" i="4" s="1"/>
  <c r="AG52" i="4"/>
  <c r="AS52" i="4" s="1"/>
  <c r="AG60" i="4"/>
  <c r="AS60" i="4" s="1"/>
  <c r="AG48" i="4"/>
  <c r="AS48" i="4" s="1"/>
  <c r="AG56" i="4"/>
  <c r="AS56" i="4" s="1"/>
  <c r="AE48" i="4"/>
  <c r="AQ48" i="4" s="1"/>
  <c r="AD48" i="4"/>
  <c r="AL48" i="4" s="1"/>
  <c r="AD60" i="4"/>
  <c r="AD56" i="4"/>
  <c r="AL53" i="4"/>
  <c r="AP53" i="4"/>
  <c r="AL61" i="4"/>
  <c r="AK61" i="4"/>
  <c r="AP61" i="4"/>
  <c r="AN61" i="4" s="1"/>
  <c r="AL47" i="4"/>
  <c r="AK47" i="4"/>
  <c r="AP47" i="4"/>
  <c r="AN47" i="4" s="1"/>
  <c r="AM47" i="4"/>
  <c r="AL49" i="4"/>
  <c r="AK49" i="4"/>
  <c r="AP49" i="4"/>
  <c r="AN49" i="4" s="1"/>
  <c r="AM49" i="4"/>
  <c r="AP51" i="4"/>
  <c r="AP52" i="4"/>
  <c r="AN52" i="4" s="1"/>
  <c r="AL55" i="4"/>
  <c r="AK55" i="4"/>
  <c r="AP55" i="4"/>
  <c r="AN55" i="4" s="1"/>
  <c r="AM55" i="4"/>
  <c r="AK56" i="4"/>
  <c r="AP56" i="4"/>
  <c r="AN56" i="4" s="1"/>
  <c r="AM56" i="4"/>
  <c r="AL56" i="4"/>
  <c r="AL57" i="4"/>
  <c r="AP57" i="4"/>
  <c r="AN57" i="4" s="1"/>
  <c r="AK57" i="4"/>
  <c r="AM57" i="4"/>
  <c r="AP58" i="4"/>
  <c r="AN58" i="4" s="1"/>
  <c r="AM58" i="4"/>
  <c r="AL59" i="4"/>
  <c r="AP59" i="4"/>
  <c r="AN59" i="4" s="1"/>
  <c r="AK59" i="4"/>
  <c r="AM59" i="4"/>
  <c r="AP60" i="4"/>
  <c r="AN60" i="4" s="1"/>
  <c r="AM60" i="4"/>
  <c r="AM62" i="4"/>
  <c r="AP48" i="4"/>
  <c r="AN48" i="4" s="1"/>
  <c r="AM48" i="4"/>
  <c r="AP50" i="4"/>
  <c r="AN50" i="4" s="1"/>
  <c r="AM50" i="4"/>
  <c r="AL50" i="4"/>
  <c r="AK50" i="4"/>
  <c r="AD37" i="4"/>
  <c r="AE29" i="4"/>
  <c r="AF30" i="4"/>
  <c r="AR30" i="4" s="1"/>
  <c r="AF35" i="4"/>
  <c r="AR35" i="4" s="1"/>
  <c r="AD38" i="4"/>
  <c r="AP38" i="4" s="1"/>
  <c r="AE39" i="4"/>
  <c r="AQ39" i="4" s="1"/>
  <c r="AF31" i="4"/>
  <c r="AR31" i="4" s="1"/>
  <c r="AG32" i="4"/>
  <c r="AS32" i="4" s="1"/>
  <c r="AG41" i="4"/>
  <c r="AS41" i="4" s="1"/>
  <c r="AF37" i="4"/>
  <c r="AR37" i="4" s="1"/>
  <c r="AE36" i="4"/>
  <c r="AQ36" i="4" s="1"/>
  <c r="AD43" i="4"/>
  <c r="AP43" i="4" s="1"/>
  <c r="AD34" i="4"/>
  <c r="AD39" i="4"/>
  <c r="AE31" i="4"/>
  <c r="AQ31" i="4" s="1"/>
  <c r="AE40" i="4"/>
  <c r="AQ40" i="4" s="1"/>
  <c r="AF41" i="4"/>
  <c r="AR41" i="4" s="1"/>
  <c r="AG33" i="4"/>
  <c r="AS33" i="4" s="1"/>
  <c r="AG42" i="4"/>
  <c r="AS42" i="4" s="1"/>
  <c r="AF29" i="4"/>
  <c r="AR29" i="4" s="1"/>
  <c r="AF32" i="4"/>
  <c r="AR32" i="4" s="1"/>
  <c r="AD40" i="4"/>
  <c r="AP40" i="4" s="1"/>
  <c r="AE32" i="4"/>
  <c r="AQ32" i="4" s="1"/>
  <c r="AE41" i="4"/>
  <c r="AQ41" i="4" s="1"/>
  <c r="AF33" i="4"/>
  <c r="AR33" i="4" s="1"/>
  <c r="AF42" i="4"/>
  <c r="AR42" i="4" s="1"/>
  <c r="AG34" i="4"/>
  <c r="AS34" i="4" s="1"/>
  <c r="AG43" i="4"/>
  <c r="AS43" i="4" s="1"/>
  <c r="AF40" i="4"/>
  <c r="AR40" i="4" s="1"/>
  <c r="AD32" i="4"/>
  <c r="AP32" i="4" s="1"/>
  <c r="AN32" i="4" s="1"/>
  <c r="AD41" i="4"/>
  <c r="AP41" i="4" s="1"/>
  <c r="AN41" i="4" s="1"/>
  <c r="AE33" i="4"/>
  <c r="AE42" i="4"/>
  <c r="AQ42" i="4" s="1"/>
  <c r="AF34" i="4"/>
  <c r="AR34" i="4" s="1"/>
  <c r="AF43" i="4"/>
  <c r="AR43" i="4" s="1"/>
  <c r="AG36" i="4"/>
  <c r="AS36" i="4" s="1"/>
  <c r="AG44" i="4"/>
  <c r="AS44" i="4" s="1"/>
  <c r="AE35" i="4"/>
  <c r="AQ35" i="4" s="1"/>
  <c r="AG29" i="4"/>
  <c r="AS29" i="4" s="1"/>
  <c r="AD33" i="4"/>
  <c r="AD42" i="4"/>
  <c r="AP42" i="4" s="1"/>
  <c r="AE34" i="4"/>
  <c r="AQ34" i="4" s="1"/>
  <c r="AE43" i="4"/>
  <c r="AQ43" i="4" s="1"/>
  <c r="AF36" i="4"/>
  <c r="AR36" i="4" s="1"/>
  <c r="AF44" i="4"/>
  <c r="AR44" i="4" s="1"/>
  <c r="AG37" i="4"/>
  <c r="AS37" i="4" s="1"/>
  <c r="AG35" i="4"/>
  <c r="AS35" i="4" s="1"/>
  <c r="AE30" i="4"/>
  <c r="AQ30" i="4" s="1"/>
  <c r="AD29" i="4"/>
  <c r="AP29" i="4" s="1"/>
  <c r="AD30" i="4"/>
  <c r="AP30" i="4" s="1"/>
  <c r="AG38" i="4"/>
  <c r="AS38" i="4" s="1"/>
  <c r="AE44" i="4"/>
  <c r="AQ44" i="4" s="1"/>
  <c r="AD36" i="4"/>
  <c r="AD44" i="4"/>
  <c r="AP44" i="4" s="1"/>
  <c r="AN44" i="4" s="1"/>
  <c r="AE37" i="4"/>
  <c r="AQ37" i="4" s="1"/>
  <c r="AF38" i="4"/>
  <c r="AR38" i="4" s="1"/>
  <c r="AG30" i="4"/>
  <c r="AS30" i="4" s="1"/>
  <c r="AG39" i="4"/>
  <c r="AS39" i="4" s="1"/>
  <c r="AD31" i="4"/>
  <c r="AP31" i="4" s="1"/>
  <c r="AD35" i="4"/>
  <c r="AP35" i="4" s="1"/>
  <c r="AE38" i="4"/>
  <c r="AQ38" i="4" s="1"/>
  <c r="AN38" i="4" s="1"/>
  <c r="AF39" i="4"/>
  <c r="AR39" i="4" s="1"/>
  <c r="AG31" i="4"/>
  <c r="AS31" i="4" s="1"/>
  <c r="AG40" i="4"/>
  <c r="AS40" i="4" s="1"/>
  <c r="AP33" i="4"/>
  <c r="AP37" i="4"/>
  <c r="AN40" i="4"/>
  <c r="AQ33" i="4"/>
  <c r="AP34" i="4"/>
  <c r="AN34" i="4" s="1"/>
  <c r="AQ29" i="4"/>
  <c r="AN29" i="4" s="1"/>
  <c r="AP36" i="4"/>
  <c r="AK40" i="4"/>
  <c r="AK42" i="4"/>
  <c r="AL62" i="4" l="1"/>
  <c r="AM51" i="4"/>
  <c r="AL54" i="4"/>
  <c r="AK62" i="4"/>
  <c r="AN51" i="4"/>
  <c r="AK54" i="4"/>
  <c r="AK51" i="4"/>
  <c r="AM54" i="4"/>
  <c r="AL51" i="4"/>
  <c r="AK48" i="4"/>
  <c r="AK60" i="4"/>
  <c r="AL58" i="4"/>
  <c r="AK52" i="4"/>
  <c r="AM53" i="4"/>
  <c r="AL60" i="4"/>
  <c r="AK58" i="4"/>
  <c r="AL52" i="4"/>
  <c r="AM61" i="4"/>
  <c r="AN53" i="4"/>
  <c r="AM52" i="4"/>
  <c r="AK53" i="4"/>
  <c r="AM44" i="4"/>
  <c r="AM39" i="4"/>
  <c r="AL44" i="4"/>
  <c r="AM41" i="4"/>
  <c r="AL35" i="4"/>
  <c r="AK41" i="4"/>
  <c r="AK39" i="4"/>
  <c r="AL41" i="4"/>
  <c r="AN35" i="4"/>
  <c r="AL32" i="4"/>
  <c r="AL36" i="4"/>
  <c r="AK35" i="4"/>
  <c r="AN43" i="4"/>
  <c r="AL37" i="4"/>
  <c r="AL43" i="4"/>
  <c r="AK37" i="4"/>
  <c r="AN30" i="4"/>
  <c r="AL40" i="4"/>
  <c r="AN42" i="4"/>
  <c r="AL38" i="4"/>
  <c r="AM35" i="4"/>
  <c r="AK44" i="4"/>
  <c r="AK29" i="4"/>
  <c r="AL31" i="4"/>
  <c r="AM29" i="4"/>
  <c r="AM42" i="4"/>
  <c r="AK38" i="4"/>
  <c r="AP39" i="4"/>
  <c r="AN39" i="4" s="1"/>
  <c r="AM31" i="4"/>
  <c r="AL29" i="4"/>
  <c r="AK33" i="4"/>
  <c r="AM32" i="4"/>
  <c r="AL33" i="4"/>
  <c r="AM40" i="4"/>
  <c r="AM43" i="4"/>
  <c r="AL39" i="4"/>
  <c r="AK36" i="4"/>
  <c r="AK30" i="4"/>
  <c r="AL34" i="4"/>
  <c r="AK32" i="4"/>
  <c r="AK31" i="4"/>
  <c r="AM38" i="4"/>
  <c r="AM37" i="4"/>
  <c r="AL30" i="4"/>
  <c r="AM34" i="4"/>
  <c r="AM33" i="4"/>
  <c r="AN31" i="4"/>
  <c r="AL42" i="4"/>
  <c r="AM36" i="4"/>
  <c r="AM30" i="4"/>
  <c r="AN36" i="4"/>
  <c r="AK34" i="4"/>
  <c r="AK43" i="4"/>
  <c r="AN33" i="4"/>
  <c r="AN37" i="4"/>
</calcChain>
</file>

<file path=xl/sharedStrings.xml><?xml version="1.0" encoding="utf-8"?>
<sst xmlns="http://schemas.openxmlformats.org/spreadsheetml/2006/main" count="385" uniqueCount="165">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</sst>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12" fillId="0" borderId="0" xfId="0" applyFont="1"/>
    <xf numFmtId="0" fontId="0" fillId="5" borderId="1" xfId="0" applyFill="1" applyBorder="1"/>
    <xf numFmtId="0" fontId="11" fillId="5" borderId="1" xfId="0" applyFont="1" applyFill="1" applyBorder="1"/>
    <xf numFmtId="0" fontId="13" fillId="5" borderId="4" xfId="0" applyFont="1" applyFill="1" applyBorder="1" applyAlignment="1">
      <alignment horizontal="center" vertical="center" wrapText="1"/>
    </xf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8198.4397137947981</c:v>
                  </c:pt>
                  <c:pt idx="1">
                    <c:v>3436.3626440316179</c:v>
                  </c:pt>
                  <c:pt idx="2">
                    <c:v>2875.9901854848335</c:v>
                  </c:pt>
                  <c:pt idx="3">
                    <c:v>779.55353411762917</c:v>
                  </c:pt>
                  <c:pt idx="4">
                    <c:v>83.132349401365204</c:v>
                  </c:pt>
                  <c:pt idx="5">
                    <c:v>452.31828684786848</c:v>
                  </c:pt>
                  <c:pt idx="6">
                    <c:v>150.02695696650548</c:v>
                  </c:pt>
                  <c:pt idx="7">
                    <c:v>122.95078320066695</c:v>
                  </c:pt>
                  <c:pt idx="8">
                    <c:v>56.448617918979757</c:v>
                  </c:pt>
                  <c:pt idx="9">
                    <c:v>27.103762720023479</c:v>
                  </c:pt>
                  <c:pt idx="10">
                    <c:v>27.157830100686816</c:v>
                  </c:pt>
                  <c:pt idx="11">
                    <c:v>18.432484389733737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8198.4397137947981</c:v>
                  </c:pt>
                  <c:pt idx="1">
                    <c:v>3436.3626440316179</c:v>
                  </c:pt>
                  <c:pt idx="2">
                    <c:v>2875.9901854848335</c:v>
                  </c:pt>
                  <c:pt idx="3">
                    <c:v>779.55353411762917</c:v>
                  </c:pt>
                  <c:pt idx="4">
                    <c:v>83.132349401365204</c:v>
                  </c:pt>
                  <c:pt idx="5">
                    <c:v>452.31828684786848</c:v>
                  </c:pt>
                  <c:pt idx="6">
                    <c:v>150.02695696650548</c:v>
                  </c:pt>
                  <c:pt idx="7">
                    <c:v>122.95078320066695</c:v>
                  </c:pt>
                  <c:pt idx="8">
                    <c:v>56.448617918979757</c:v>
                  </c:pt>
                  <c:pt idx="9">
                    <c:v>27.103762720023479</c:v>
                  </c:pt>
                  <c:pt idx="10">
                    <c:v>27.157830100686816</c:v>
                  </c:pt>
                  <c:pt idx="11">
                    <c:v>18.432484389733737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94904.567750000002</c:v>
                </c:pt>
                <c:pt idx="1">
                  <c:v>63391.423749999994</c:v>
                </c:pt>
                <c:pt idx="2">
                  <c:v>37758.795833333337</c:v>
                </c:pt>
                <c:pt idx="3">
                  <c:v>21216.66341666667</c:v>
                </c:pt>
                <c:pt idx="4">
                  <c:v>11473.958083333335</c:v>
                </c:pt>
                <c:pt idx="5">
                  <c:v>6158.2264166666664</c:v>
                </c:pt>
                <c:pt idx="6">
                  <c:v>2872.0468333333333</c:v>
                </c:pt>
                <c:pt idx="7">
                  <c:v>1493.6644166666667</c:v>
                </c:pt>
                <c:pt idx="8">
                  <c:v>739.85</c:v>
                </c:pt>
                <c:pt idx="9">
                  <c:v>374.95441666666665</c:v>
                </c:pt>
                <c:pt idx="10">
                  <c:v>193.30799999999999</c:v>
                </c:pt>
                <c:pt idx="11">
                  <c:v>-2.0058333333333334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A-47D8-8100-A85EEAE3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94904.567750000002</c:v>
                </c:pt>
                <c:pt idx="1">
                  <c:v>63391.423749999994</c:v>
                </c:pt>
                <c:pt idx="2">
                  <c:v>37758.795833333337</c:v>
                </c:pt>
                <c:pt idx="3">
                  <c:v>21216.66341666667</c:v>
                </c:pt>
                <c:pt idx="4">
                  <c:v>11473.958083333335</c:v>
                </c:pt>
                <c:pt idx="5">
                  <c:v>6158.2264166666664</c:v>
                </c:pt>
                <c:pt idx="6">
                  <c:v>2872.0468333333333</c:v>
                </c:pt>
                <c:pt idx="7">
                  <c:v>1493.6644166666667</c:v>
                </c:pt>
                <c:pt idx="8">
                  <c:v>739.85</c:v>
                </c:pt>
                <c:pt idx="9">
                  <c:v>374.95441666666665</c:v>
                </c:pt>
                <c:pt idx="10">
                  <c:v>193.30799999999999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83-4C8E-AB4E-B7BF63F4B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T15" sqref="T15"/>
    </sheetView>
  </sheetViews>
  <sheetFormatPr defaultColWidth="8.77734375" defaultRowHeight="14.4" x14ac:dyDescent="0.3"/>
  <cols>
    <col min="1" max="1" width="15.6640625" customWidth="1"/>
    <col min="2" max="2" width="10.33203125" customWidth="1"/>
  </cols>
  <sheetData>
    <row r="1" spans="1:7" x14ac:dyDescent="0.3">
      <c r="B1" t="s">
        <v>42</v>
      </c>
      <c r="C1" t="s">
        <v>60</v>
      </c>
    </row>
    <row r="2" spans="1:7" x14ac:dyDescent="0.3">
      <c r="A2" t="s">
        <v>0</v>
      </c>
      <c r="B2" s="3">
        <v>3.6999999999999998E-2</v>
      </c>
      <c r="C2" s="3">
        <v>3.1E-2</v>
      </c>
      <c r="E2" s="16" t="s">
        <v>62</v>
      </c>
    </row>
    <row r="3" spans="1:7" x14ac:dyDescent="0.3">
      <c r="A3" t="s">
        <v>1</v>
      </c>
      <c r="B3" s="3">
        <v>3.7999999999999999E-2</v>
      </c>
      <c r="C3" s="3">
        <v>3.1E-2</v>
      </c>
      <c r="E3" s="16" t="s">
        <v>7</v>
      </c>
    </row>
    <row r="4" spans="1:7" x14ac:dyDescent="0.3">
      <c r="A4" t="s">
        <v>2</v>
      </c>
      <c r="B4" s="3">
        <v>3.9E-2</v>
      </c>
      <c r="C4" s="3">
        <v>0.03</v>
      </c>
    </row>
    <row r="5" spans="1:7" x14ac:dyDescent="0.3">
      <c r="A5" t="s">
        <v>3</v>
      </c>
      <c r="B5" s="3">
        <v>3.9E-2</v>
      </c>
      <c r="C5" s="3">
        <v>0.03</v>
      </c>
    </row>
    <row r="6" spans="1:7" x14ac:dyDescent="0.3">
      <c r="A6" t="s">
        <v>4</v>
      </c>
      <c r="B6" s="9">
        <f>AVERAGE(B2:B5)</f>
        <v>3.8249999999999999E-2</v>
      </c>
      <c r="C6" s="9">
        <f>AVERAGE(C2:C5)</f>
        <v>3.0499999999999999E-2</v>
      </c>
    </row>
    <row r="7" spans="1:7" x14ac:dyDescent="0.3">
      <c r="A7" t="s">
        <v>5</v>
      </c>
      <c r="B7" s="4">
        <f>$B$6-$C$6</f>
        <v>7.7499999999999999E-3</v>
      </c>
      <c r="E7" s="10" t="s">
        <v>8</v>
      </c>
    </row>
    <row r="8" spans="1:7" x14ac:dyDescent="0.3">
      <c r="A8" t="s">
        <v>6</v>
      </c>
      <c r="B8" s="4">
        <v>4.2500000000000003E-2</v>
      </c>
      <c r="E8" s="25" t="s">
        <v>61</v>
      </c>
    </row>
    <row r="9" spans="1:7" x14ac:dyDescent="0.3">
      <c r="A9" t="s">
        <v>24</v>
      </c>
      <c r="B9" s="4">
        <f>$B$8/$B$7</f>
        <v>5.4838709677419359</v>
      </c>
      <c r="E9" s="10" t="s">
        <v>9</v>
      </c>
    </row>
    <row r="13" spans="1:7" x14ac:dyDescent="0.3">
      <c r="A13" s="6"/>
      <c r="B13" s="6"/>
      <c r="C13" s="6"/>
      <c r="D13" s="6"/>
      <c r="E13" s="6"/>
      <c r="F13" s="6"/>
      <c r="G13" s="6"/>
    </row>
    <row r="14" spans="1:7" x14ac:dyDescent="0.3">
      <c r="A14" s="6"/>
      <c r="B14" s="7"/>
      <c r="C14" s="7"/>
      <c r="D14" s="7"/>
      <c r="E14" s="7"/>
      <c r="F14" s="6"/>
      <c r="G14" s="6"/>
    </row>
    <row r="15" spans="1:7" x14ac:dyDescent="0.3">
      <c r="A15" s="6"/>
      <c r="B15" s="6"/>
      <c r="C15" s="6"/>
      <c r="D15" s="6"/>
      <c r="E15" s="6"/>
      <c r="F15" s="6"/>
      <c r="G15" s="6"/>
    </row>
    <row r="16" spans="1:7" x14ac:dyDescent="0.3">
      <c r="A16" s="6"/>
      <c r="B16" s="6"/>
      <c r="C16" s="6"/>
      <c r="D16" s="6"/>
      <c r="E16" s="6"/>
      <c r="F16" s="6"/>
      <c r="G16" s="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T23" sqref="T23"/>
    </sheetView>
  </sheetViews>
  <sheetFormatPr defaultColWidth="8.77734375" defaultRowHeight="14.4" x14ac:dyDescent="0.3"/>
  <cols>
    <col min="1" max="1" width="17.44140625" customWidth="1"/>
  </cols>
  <sheetData>
    <row r="1" spans="1:17" x14ac:dyDescent="0.3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3">
      <c r="A2" t="s">
        <v>0</v>
      </c>
      <c r="B2" s="29">
        <v>106876.47066666668</v>
      </c>
      <c r="C2" s="29">
        <v>59439.389000000003</v>
      </c>
      <c r="D2" s="29">
        <v>38166.886333333328</v>
      </c>
      <c r="E2" s="29">
        <v>21296.719333333338</v>
      </c>
      <c r="F2" s="29">
        <v>11396.959666666668</v>
      </c>
      <c r="G2" s="29">
        <v>6071.5383333333339</v>
      </c>
      <c r="H2" s="29">
        <v>2891.7566666666667</v>
      </c>
      <c r="I2" s="29">
        <v>1532.2639999999999</v>
      </c>
      <c r="J2" s="29">
        <v>761.48933333333332</v>
      </c>
      <c r="K2" s="29">
        <v>392.34233333333333</v>
      </c>
      <c r="L2" s="29">
        <v>223.60699999999997</v>
      </c>
      <c r="M2" s="29">
        <v>-13.037666666666667</v>
      </c>
      <c r="O2" s="16" t="s">
        <v>10</v>
      </c>
    </row>
    <row r="3" spans="1:17" x14ac:dyDescent="0.3">
      <c r="A3" t="s">
        <v>1</v>
      </c>
      <c r="B3" s="29">
        <v>93554.364000000001</v>
      </c>
      <c r="C3" s="29">
        <v>67257.921666666647</v>
      </c>
      <c r="D3" s="29">
        <v>33660.404666666662</v>
      </c>
      <c r="E3" s="29">
        <v>21953.7</v>
      </c>
      <c r="F3" s="29">
        <v>11585.162333333334</v>
      </c>
      <c r="G3" s="29">
        <v>5935.5186666666668</v>
      </c>
      <c r="H3" s="29">
        <v>2977.7980000000002</v>
      </c>
      <c r="I3" s="29">
        <v>1564.0476666666666</v>
      </c>
      <c r="J3" s="29">
        <v>745.38666666666666</v>
      </c>
      <c r="K3" s="29">
        <v>388.74133333333333</v>
      </c>
      <c r="L3" s="29">
        <v>175.63133333333334</v>
      </c>
      <c r="M3" s="29">
        <v>20.316666666666666</v>
      </c>
      <c r="O3" s="16" t="s">
        <v>7</v>
      </c>
    </row>
    <row r="4" spans="1:17" x14ac:dyDescent="0.3">
      <c r="A4" t="s">
        <v>2</v>
      </c>
      <c r="B4" s="29">
        <v>89798.028000000006</v>
      </c>
      <c r="C4" s="29">
        <v>64992.030666666666</v>
      </c>
      <c r="D4" s="29">
        <v>40325.559333333331</v>
      </c>
      <c r="E4" s="29">
        <v>20122.676000000003</v>
      </c>
      <c r="F4" s="29">
        <v>11487.291999999999</v>
      </c>
      <c r="G4" s="29">
        <v>6817.304666666666</v>
      </c>
      <c r="H4" s="29">
        <v>2654.2643333333331</v>
      </c>
      <c r="I4" s="29">
        <v>1310.7823333333333</v>
      </c>
      <c r="J4" s="29">
        <v>660.34100000000001</v>
      </c>
      <c r="K4" s="29">
        <v>334.61333333333329</v>
      </c>
      <c r="L4" s="29">
        <v>165.75433333333334</v>
      </c>
      <c r="M4" s="29">
        <v>-20.603666666666669</v>
      </c>
    </row>
    <row r="5" spans="1:17" x14ac:dyDescent="0.3">
      <c r="A5" t="s">
        <v>3</v>
      </c>
      <c r="B5" s="29">
        <v>89389.408333333326</v>
      </c>
      <c r="C5" s="29">
        <v>61876.353666666662</v>
      </c>
      <c r="D5" s="29">
        <v>38882.333000000006</v>
      </c>
      <c r="E5" s="29">
        <v>21493.558333333334</v>
      </c>
      <c r="F5" s="29">
        <v>11426.418333333335</v>
      </c>
      <c r="G5" s="29">
        <v>5808.543999999999</v>
      </c>
      <c r="H5" s="29">
        <v>2964.3683333333333</v>
      </c>
      <c r="I5" s="29">
        <v>1567.5636666666667</v>
      </c>
      <c r="J5" s="29">
        <v>792.18299999999999</v>
      </c>
      <c r="K5" s="29">
        <v>384.12066666666669</v>
      </c>
      <c r="L5" s="29">
        <v>208.23933333333332</v>
      </c>
      <c r="M5" s="29">
        <v>5.3013333333333348</v>
      </c>
      <c r="O5" s="10" t="s">
        <v>13</v>
      </c>
    </row>
    <row r="6" spans="1:17" x14ac:dyDescent="0.3">
      <c r="A6" t="s">
        <v>4</v>
      </c>
      <c r="B6" s="9">
        <f>AVERAGE(B2:B5)</f>
        <v>94904.567750000002</v>
      </c>
      <c r="C6" s="9">
        <f t="shared" ref="C6:M6" si="1">AVERAGE(C2:C5)</f>
        <v>63391.423749999994</v>
      </c>
      <c r="D6" s="9">
        <f t="shared" si="1"/>
        <v>37758.795833333337</v>
      </c>
      <c r="E6" s="9">
        <f t="shared" si="1"/>
        <v>21216.66341666667</v>
      </c>
      <c r="F6" s="9">
        <f t="shared" si="1"/>
        <v>11473.958083333335</v>
      </c>
      <c r="G6" s="9">
        <f t="shared" si="1"/>
        <v>6158.2264166666664</v>
      </c>
      <c r="H6" s="9">
        <f t="shared" si="1"/>
        <v>2872.0468333333333</v>
      </c>
      <c r="I6" s="9">
        <f t="shared" si="1"/>
        <v>1493.6644166666667</v>
      </c>
      <c r="J6" s="9">
        <f t="shared" si="1"/>
        <v>739.85</v>
      </c>
      <c r="K6" s="9">
        <f t="shared" si="1"/>
        <v>374.95441666666665</v>
      </c>
      <c r="L6" s="9">
        <f t="shared" si="1"/>
        <v>193.30799999999999</v>
      </c>
      <c r="M6" s="9">
        <f t="shared" si="1"/>
        <v>-2.0058333333333334</v>
      </c>
    </row>
    <row r="7" spans="1:17" x14ac:dyDescent="0.3">
      <c r="A7" t="s">
        <v>12</v>
      </c>
      <c r="B7" s="9">
        <f>STDEV(B2:B5)</f>
        <v>8198.4397137947981</v>
      </c>
      <c r="C7" s="9">
        <f t="shared" ref="C7:M7" si="2">STDEV(C2:C5)</f>
        <v>3436.3626440316179</v>
      </c>
      <c r="D7" s="9">
        <f t="shared" si="2"/>
        <v>2875.9901854848335</v>
      </c>
      <c r="E7" s="9">
        <f t="shared" si="2"/>
        <v>779.55353411762917</v>
      </c>
      <c r="F7" s="9">
        <f t="shared" si="2"/>
        <v>83.132349401365204</v>
      </c>
      <c r="G7" s="9">
        <f t="shared" si="2"/>
        <v>452.31828684786848</v>
      </c>
      <c r="H7" s="9">
        <f t="shared" si="2"/>
        <v>150.02695696650548</v>
      </c>
      <c r="I7" s="9">
        <f t="shared" si="2"/>
        <v>122.95078320066695</v>
      </c>
      <c r="J7" s="9">
        <f t="shared" si="2"/>
        <v>56.448617918979757</v>
      </c>
      <c r="K7" s="9">
        <f t="shared" si="2"/>
        <v>27.103762720023479</v>
      </c>
      <c r="L7" s="9">
        <f t="shared" si="2"/>
        <v>27.157830100686816</v>
      </c>
      <c r="M7" s="9">
        <f t="shared" si="2"/>
        <v>18.432484389733737</v>
      </c>
    </row>
    <row r="11" spans="1:17" x14ac:dyDescent="0.3">
      <c r="Q11" s="10" t="s">
        <v>14</v>
      </c>
    </row>
    <row r="12" spans="1:17" x14ac:dyDescent="0.3">
      <c r="Q12" s="10" t="s">
        <v>15</v>
      </c>
    </row>
    <row r="13" spans="1:17" x14ac:dyDescent="0.3">
      <c r="Q13" s="10" t="s">
        <v>16</v>
      </c>
    </row>
    <row r="14" spans="1:17" x14ac:dyDescent="0.3">
      <c r="Q14" s="10" t="s">
        <v>17</v>
      </c>
    </row>
    <row r="15" spans="1:17" x14ac:dyDescent="0.3">
      <c r="Q15" s="10" t="s">
        <v>18</v>
      </c>
    </row>
    <row r="26" spans="1:12" x14ac:dyDescent="0.3">
      <c r="A26" s="11" t="s">
        <v>65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 x14ac:dyDescent="0.3">
      <c r="A27" t="s">
        <v>66</v>
      </c>
      <c r="B27" s="9">
        <f>IF(ISNUMBER(B6),B1/B6,"---")</f>
        <v>5.2684503165022841E-4</v>
      </c>
      <c r="C27" s="9">
        <f t="shared" ref="C27:L27" si="4">IF(ISNUMBER(C6),C1/C6,"---")</f>
        <v>3.9437511450434966E-4</v>
      </c>
      <c r="D27" s="9">
        <f t="shared" si="4"/>
        <v>3.3104869273836967E-4</v>
      </c>
      <c r="E27" s="9">
        <f t="shared" si="4"/>
        <v>2.9457977803853627E-4</v>
      </c>
      <c r="F27" s="9">
        <f t="shared" si="4"/>
        <v>2.7235588428192574E-4</v>
      </c>
      <c r="G27" s="9">
        <f t="shared" si="4"/>
        <v>2.5372564993246093E-4</v>
      </c>
      <c r="H27" s="9">
        <f t="shared" si="4"/>
        <v>2.7201854473009118E-4</v>
      </c>
      <c r="I27" s="9">
        <f t="shared" si="4"/>
        <v>2.6152125982336618E-4</v>
      </c>
      <c r="J27" s="9">
        <f t="shared" si="4"/>
        <v>2.6398932215989729E-4</v>
      </c>
      <c r="K27" s="9">
        <f t="shared" si="4"/>
        <v>2.604483256075794E-4</v>
      </c>
      <c r="L27" s="9">
        <f t="shared" si="4"/>
        <v>2.5259236555134814E-4</v>
      </c>
    </row>
    <row r="28" spans="1:12" x14ac:dyDescent="0.3">
      <c r="A28" t="s">
        <v>19</v>
      </c>
      <c r="B28" s="8"/>
      <c r="C28" s="9">
        <f>AVERAGE(C27:G27)</f>
        <v>3.0921702389912842E-4</v>
      </c>
      <c r="D28" s="8"/>
      <c r="E28" s="8"/>
      <c r="F28" s="8"/>
      <c r="G28" s="8"/>
      <c r="H28" s="8"/>
    </row>
    <row r="29" spans="1:12" x14ac:dyDescent="0.3">
      <c r="B29" s="8"/>
      <c r="C29" s="19" t="s">
        <v>35</v>
      </c>
      <c r="D29" s="8"/>
      <c r="E29" s="8"/>
      <c r="F29" s="8"/>
      <c r="G29" s="8"/>
      <c r="H29" s="8"/>
    </row>
    <row r="30" spans="1:12" x14ac:dyDescent="0.3">
      <c r="B30" s="8"/>
      <c r="C30" s="19" t="s">
        <v>36</v>
      </c>
      <c r="D30" s="8"/>
      <c r="E30" s="8"/>
      <c r="F30" s="8"/>
      <c r="G30" s="8"/>
      <c r="H30" s="8"/>
    </row>
    <row r="31" spans="1:12" x14ac:dyDescent="0.3">
      <c r="B31" s="8"/>
      <c r="C31" s="8"/>
      <c r="D31" s="8"/>
      <c r="E31" s="8"/>
      <c r="F31" s="8"/>
      <c r="G31" s="8"/>
      <c r="H31" s="8"/>
    </row>
    <row r="32" spans="1:12" x14ac:dyDescent="0.3">
      <c r="B32" s="8"/>
      <c r="D32" s="8"/>
      <c r="E32" s="8"/>
      <c r="F32" s="8"/>
      <c r="G32" s="8"/>
      <c r="H32" s="8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5" zoomScale="70" zoomScaleNormal="70" workbookViewId="0">
      <selection activeCell="J32" sqref="J32"/>
    </sheetView>
  </sheetViews>
  <sheetFormatPr defaultColWidth="11.5546875" defaultRowHeight="14.4" x14ac:dyDescent="0.3"/>
  <cols>
    <col min="1" max="1" width="17.109375" customWidth="1"/>
    <col min="2" max="10" width="9.77734375" customWidth="1"/>
    <col min="11" max="11" width="6.109375" customWidth="1"/>
    <col min="12" max="12" width="17.109375" customWidth="1"/>
    <col min="13" max="21" width="9.77734375" customWidth="1"/>
  </cols>
  <sheetData>
    <row r="1" spans="1:21" ht="18" x14ac:dyDescent="0.35">
      <c r="A1" s="18" t="s">
        <v>67</v>
      </c>
      <c r="C1" s="16" t="s">
        <v>68</v>
      </c>
    </row>
    <row r="2" spans="1:21" x14ac:dyDescent="0.3">
      <c r="C2" s="16" t="s">
        <v>74</v>
      </c>
    </row>
    <row r="3" spans="1:21" x14ac:dyDescent="0.3">
      <c r="C3" s="28" t="s">
        <v>69</v>
      </c>
    </row>
    <row r="5" spans="1:21" ht="15.6" x14ac:dyDescent="0.3">
      <c r="A5" s="26" t="s">
        <v>88</v>
      </c>
      <c r="L5" s="26" t="s">
        <v>89</v>
      </c>
    </row>
    <row r="6" spans="1:21" x14ac:dyDescent="0.3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3">
      <c r="A7" t="s">
        <v>70</v>
      </c>
      <c r="B7" s="30">
        <v>34.756999999999998</v>
      </c>
      <c r="C7" s="29">
        <v>107.806</v>
      </c>
      <c r="D7" s="29">
        <v>181.41300000000001</v>
      </c>
      <c r="E7" s="29">
        <v>144.226</v>
      </c>
      <c r="F7" s="29">
        <v>53.697000000000003</v>
      </c>
      <c r="G7" s="29">
        <v>95.228999999999999</v>
      </c>
      <c r="H7" s="29">
        <v>87.286000000000001</v>
      </c>
      <c r="I7" s="29">
        <v>93.909000000000006</v>
      </c>
      <c r="J7" s="29">
        <v>44.408999999999999</v>
      </c>
      <c r="L7" t="s">
        <v>70</v>
      </c>
      <c r="M7" s="31">
        <v>6.3E-2</v>
      </c>
      <c r="N7" s="31">
        <v>6.4000000000000001E-2</v>
      </c>
      <c r="O7" s="31">
        <v>5.8000000000000003E-2</v>
      </c>
      <c r="P7" s="31">
        <v>5.8000000000000003E-2</v>
      </c>
      <c r="Q7" s="31">
        <v>6.0999999999999999E-2</v>
      </c>
      <c r="R7" s="31">
        <v>0.06</v>
      </c>
      <c r="S7" s="31">
        <v>5.6000000000000001E-2</v>
      </c>
      <c r="T7" s="31">
        <v>4.5999999999999999E-2</v>
      </c>
      <c r="U7" s="31">
        <v>4.2999999999999997E-2</v>
      </c>
    </row>
    <row r="8" spans="1:21" x14ac:dyDescent="0.3">
      <c r="A8" t="s">
        <v>73</v>
      </c>
      <c r="B8" s="29">
        <v>5.798</v>
      </c>
      <c r="C8" s="29">
        <v>63.621000000000002</v>
      </c>
      <c r="D8" s="29">
        <v>240.398</v>
      </c>
      <c r="E8" s="29">
        <v>82.58</v>
      </c>
      <c r="F8" s="29">
        <v>91.007000000000005</v>
      </c>
      <c r="G8" s="29">
        <v>60.363999999999997</v>
      </c>
      <c r="H8" s="29">
        <v>71.650999999999996</v>
      </c>
      <c r="I8" s="29">
        <v>86.594999999999999</v>
      </c>
      <c r="J8" s="29">
        <v>107.696</v>
      </c>
      <c r="L8" t="s">
        <v>73</v>
      </c>
      <c r="M8" s="31">
        <v>5.7000000000000002E-2</v>
      </c>
      <c r="N8" s="31">
        <v>6.5000000000000002E-2</v>
      </c>
      <c r="O8" s="31">
        <v>5.7000000000000002E-2</v>
      </c>
      <c r="P8" s="31">
        <v>0.06</v>
      </c>
      <c r="Q8" s="31">
        <v>6.5000000000000002E-2</v>
      </c>
      <c r="R8" s="31">
        <v>4.4999999999999998E-2</v>
      </c>
      <c r="S8" s="31">
        <v>5.7000000000000002E-2</v>
      </c>
      <c r="T8" s="31">
        <v>4.7E-2</v>
      </c>
      <c r="U8" s="31">
        <v>0.04</v>
      </c>
    </row>
    <row r="9" spans="1:21" x14ac:dyDescent="0.3">
      <c r="A9" t="s">
        <v>72</v>
      </c>
      <c r="B9" s="29">
        <v>62.4</v>
      </c>
      <c r="C9" s="29">
        <v>106.054</v>
      </c>
      <c r="D9" s="29">
        <v>222.75299999999999</v>
      </c>
      <c r="E9" s="29">
        <v>163.04</v>
      </c>
      <c r="F9" s="29">
        <v>67.707999999999998</v>
      </c>
      <c r="G9" s="29">
        <v>170.51</v>
      </c>
      <c r="H9" s="29">
        <v>-18.875</v>
      </c>
      <c r="I9" s="29">
        <v>42.076999999999998</v>
      </c>
      <c r="J9" s="29">
        <v>107.947</v>
      </c>
      <c r="L9" t="s">
        <v>72</v>
      </c>
      <c r="M9" s="31">
        <v>5.3999999999999999E-2</v>
      </c>
      <c r="N9" s="31">
        <v>6.4000000000000001E-2</v>
      </c>
      <c r="O9" s="31">
        <v>5.8999999999999997E-2</v>
      </c>
      <c r="P9" s="31">
        <v>6.6000000000000003E-2</v>
      </c>
      <c r="Q9" s="31">
        <v>5.8000000000000003E-2</v>
      </c>
      <c r="R9" s="31">
        <v>6.9000000000000006E-2</v>
      </c>
      <c r="S9" s="31">
        <v>4.1000000000000002E-2</v>
      </c>
      <c r="T9" s="31">
        <v>4.2000000000000003E-2</v>
      </c>
      <c r="U9" s="31">
        <v>3.6999999999999998E-2</v>
      </c>
    </row>
    <row r="10" spans="1:21" x14ac:dyDescent="0.3">
      <c r="A10" t="s">
        <v>71</v>
      </c>
      <c r="B10" s="29">
        <v>72.069000000000003</v>
      </c>
      <c r="C10" s="29">
        <v>130.24700000000001</v>
      </c>
      <c r="D10" s="29">
        <v>210.59700000000001</v>
      </c>
      <c r="E10" s="29">
        <v>132.255</v>
      </c>
      <c r="F10" s="29">
        <v>41.459000000000003</v>
      </c>
      <c r="G10" s="29">
        <v>43.606999999999999</v>
      </c>
      <c r="H10" s="29">
        <v>114.98399999999999</v>
      </c>
      <c r="I10" s="29">
        <v>-1.9690000000000001</v>
      </c>
      <c r="J10" s="29">
        <v>45.515000000000001</v>
      </c>
      <c r="L10" t="s">
        <v>71</v>
      </c>
      <c r="M10" s="31">
        <v>5.7000000000000002E-2</v>
      </c>
      <c r="N10" s="31">
        <v>5.8999999999999997E-2</v>
      </c>
      <c r="O10" s="31">
        <v>5.7000000000000002E-2</v>
      </c>
      <c r="P10" s="31">
        <v>5.7000000000000002E-2</v>
      </c>
      <c r="Q10" s="31">
        <v>5.7000000000000002E-2</v>
      </c>
      <c r="R10" s="31">
        <v>0.05</v>
      </c>
      <c r="S10" s="31">
        <v>5.8999999999999997E-2</v>
      </c>
      <c r="T10" s="31">
        <v>0.06</v>
      </c>
      <c r="U10" s="31">
        <v>3.7999999999999999E-2</v>
      </c>
    </row>
    <row r="11" spans="1:21" x14ac:dyDescent="0.3">
      <c r="A11" t="s">
        <v>75</v>
      </c>
      <c r="B11" s="29">
        <v>78.766999999999996</v>
      </c>
      <c r="C11" s="29">
        <v>78.460999999999999</v>
      </c>
      <c r="D11" s="29">
        <v>363.84800000000001</v>
      </c>
      <c r="E11" s="29">
        <v>117.952</v>
      </c>
      <c r="F11" s="29">
        <v>44.680999999999997</v>
      </c>
      <c r="G11" s="29">
        <v>114.824</v>
      </c>
      <c r="H11" s="29">
        <v>108.273</v>
      </c>
      <c r="I11" s="29">
        <v>20.736999999999998</v>
      </c>
      <c r="J11" s="29">
        <v>93.453999999999994</v>
      </c>
      <c r="L11" t="s">
        <v>75</v>
      </c>
      <c r="M11" s="31">
        <v>5.6000000000000001E-2</v>
      </c>
      <c r="N11" s="31">
        <v>5.7000000000000002E-2</v>
      </c>
      <c r="O11" s="31">
        <v>6.0999999999999999E-2</v>
      </c>
      <c r="P11" s="31">
        <v>5.1999999999999998E-2</v>
      </c>
      <c r="Q11" s="31">
        <v>5.7000000000000002E-2</v>
      </c>
      <c r="R11" s="31">
        <v>5.7000000000000002E-2</v>
      </c>
      <c r="S11" s="31">
        <v>5.8000000000000003E-2</v>
      </c>
      <c r="T11" s="31">
        <v>0.13500000000000001</v>
      </c>
      <c r="U11" s="31">
        <v>3.6999999999999998E-2</v>
      </c>
    </row>
    <row r="12" spans="1:21" x14ac:dyDescent="0.3">
      <c r="A12" t="s">
        <v>76</v>
      </c>
      <c r="B12" s="29">
        <v>77.019000000000005</v>
      </c>
      <c r="C12" s="29">
        <v>101.408</v>
      </c>
      <c r="D12" s="29">
        <v>302.58</v>
      </c>
      <c r="E12" s="29">
        <v>104.97799999999999</v>
      </c>
      <c r="F12" s="29">
        <v>81.713999999999999</v>
      </c>
      <c r="G12" s="29">
        <v>196.75700000000001</v>
      </c>
      <c r="H12" s="29">
        <v>54.28</v>
      </c>
      <c r="I12" s="29">
        <v>24.776</v>
      </c>
      <c r="J12" s="29">
        <v>93.215999999999994</v>
      </c>
      <c r="L12" t="s">
        <v>76</v>
      </c>
      <c r="M12" s="31">
        <v>5.5E-2</v>
      </c>
      <c r="N12" s="31">
        <v>5.8999999999999997E-2</v>
      </c>
      <c r="O12" s="31">
        <v>6.4000000000000001E-2</v>
      </c>
      <c r="P12" s="31">
        <v>0.06</v>
      </c>
      <c r="Q12" s="31">
        <v>0.06</v>
      </c>
      <c r="R12" s="31">
        <v>6.2E-2</v>
      </c>
      <c r="S12" s="31">
        <v>5.7000000000000002E-2</v>
      </c>
      <c r="T12" s="31">
        <v>0.05</v>
      </c>
      <c r="U12" s="31">
        <v>3.7999999999999999E-2</v>
      </c>
    </row>
    <row r="13" spans="1:21" x14ac:dyDescent="0.3">
      <c r="A13" t="s">
        <v>77</v>
      </c>
      <c r="B13" s="29">
        <v>38.340000000000003</v>
      </c>
      <c r="C13" s="29">
        <v>161.58500000000001</v>
      </c>
      <c r="D13" s="29">
        <v>240.03399999999999</v>
      </c>
      <c r="E13" s="29">
        <v>97.837999999999994</v>
      </c>
      <c r="F13" s="29">
        <v>47.93</v>
      </c>
      <c r="G13" s="29">
        <v>83.706000000000003</v>
      </c>
      <c r="H13" s="29">
        <v>43.106000000000002</v>
      </c>
      <c r="I13" s="29">
        <v>141.67500000000001</v>
      </c>
      <c r="J13" s="29">
        <v>127.398</v>
      </c>
      <c r="L13" t="s">
        <v>77</v>
      </c>
      <c r="M13" s="31">
        <v>5.6000000000000001E-2</v>
      </c>
      <c r="N13" s="31">
        <v>0.06</v>
      </c>
      <c r="O13" s="31">
        <v>6.3E-2</v>
      </c>
      <c r="P13" s="31">
        <v>6.0999999999999999E-2</v>
      </c>
      <c r="Q13" s="31">
        <v>6.3E-2</v>
      </c>
      <c r="R13" s="31">
        <v>4.5999999999999999E-2</v>
      </c>
      <c r="S13" s="31">
        <v>6.0999999999999999E-2</v>
      </c>
      <c r="T13" s="31">
        <v>5.1999999999999998E-2</v>
      </c>
      <c r="U13" s="31">
        <v>3.7999999999999999E-2</v>
      </c>
    </row>
    <row r="14" spans="1:21" x14ac:dyDescent="0.3">
      <c r="A14" t="s">
        <v>78</v>
      </c>
      <c r="B14" s="29">
        <v>49.86</v>
      </c>
      <c r="C14" s="29">
        <v>98.828999999999994</v>
      </c>
      <c r="D14" s="29">
        <v>215.89699999999999</v>
      </c>
      <c r="E14" s="29">
        <v>119.536</v>
      </c>
      <c r="F14" s="29">
        <v>60.341999999999999</v>
      </c>
      <c r="G14" s="29">
        <v>111.215</v>
      </c>
      <c r="H14" s="29">
        <v>57.189</v>
      </c>
      <c r="I14" s="29">
        <v>63.963999999999999</v>
      </c>
      <c r="J14" s="29">
        <v>34.43</v>
      </c>
      <c r="L14" t="s">
        <v>78</v>
      </c>
      <c r="M14" s="31">
        <v>5.3999999999999999E-2</v>
      </c>
      <c r="N14" s="31">
        <v>0.06</v>
      </c>
      <c r="O14" s="31">
        <v>6.5000000000000002E-2</v>
      </c>
      <c r="P14" s="31">
        <v>5.5E-2</v>
      </c>
      <c r="Q14" s="31">
        <v>0.06</v>
      </c>
      <c r="R14" s="31">
        <v>5.2999999999999999E-2</v>
      </c>
      <c r="S14" s="31">
        <v>5.7000000000000002E-2</v>
      </c>
      <c r="T14" s="31">
        <v>4.7E-2</v>
      </c>
      <c r="U14" s="31">
        <v>3.6999999999999998E-2</v>
      </c>
    </row>
    <row r="16" spans="1:21" x14ac:dyDescent="0.3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3">
      <c r="A17" t="s">
        <v>70</v>
      </c>
      <c r="B17" s="29">
        <v>156.32900000000001</v>
      </c>
      <c r="C17" s="29">
        <v>337.18099999999998</v>
      </c>
      <c r="D17" s="29">
        <v>601.28599999999994</v>
      </c>
      <c r="E17" s="29">
        <v>358.50400000000002</v>
      </c>
      <c r="F17" s="29">
        <v>42.698</v>
      </c>
      <c r="G17" s="29">
        <v>301.01499999999999</v>
      </c>
      <c r="H17" s="29">
        <v>108.872</v>
      </c>
      <c r="I17" s="29">
        <v>28.95</v>
      </c>
      <c r="J17" s="29">
        <v>14.387</v>
      </c>
      <c r="L17" t="s">
        <v>70</v>
      </c>
      <c r="M17" s="31">
        <v>0.13500000000000001</v>
      </c>
      <c r="N17" s="31">
        <v>0.11600000000000001</v>
      </c>
      <c r="O17" s="31">
        <v>6.7000000000000004E-2</v>
      </c>
      <c r="P17" s="31">
        <v>0.125</v>
      </c>
      <c r="Q17" s="31">
        <v>0.13900000000000001</v>
      </c>
      <c r="R17" s="31">
        <v>7.6999999999999999E-2</v>
      </c>
      <c r="S17" s="31">
        <v>0.124</v>
      </c>
      <c r="T17" s="31">
        <v>0.11899999999999999</v>
      </c>
      <c r="U17" s="31">
        <v>3.7999999999999999E-2</v>
      </c>
    </row>
    <row r="18" spans="1:21" x14ac:dyDescent="0.3">
      <c r="A18" t="s">
        <v>73</v>
      </c>
      <c r="B18" s="29">
        <v>51.688000000000002</v>
      </c>
      <c r="C18" s="29">
        <v>390.70100000000002</v>
      </c>
      <c r="D18" s="29">
        <v>427.01400000000001</v>
      </c>
      <c r="E18" s="29">
        <v>332.33</v>
      </c>
      <c r="F18" s="29">
        <v>36.520000000000003</v>
      </c>
      <c r="G18" s="29">
        <v>305.11500000000001</v>
      </c>
      <c r="H18" s="29">
        <v>56.933999999999997</v>
      </c>
      <c r="I18" s="29">
        <v>26.969000000000001</v>
      </c>
      <c r="J18" s="29">
        <v>138.447</v>
      </c>
      <c r="L18" t="s">
        <v>73</v>
      </c>
      <c r="M18" s="31">
        <v>0.13800000000000001</v>
      </c>
      <c r="N18" s="31">
        <v>0.122</v>
      </c>
      <c r="O18" s="31">
        <v>6.6000000000000003E-2</v>
      </c>
      <c r="P18" s="31">
        <v>0.126</v>
      </c>
      <c r="Q18" s="31">
        <v>0.13700000000000001</v>
      </c>
      <c r="R18" s="31">
        <v>7.0999999999999994E-2</v>
      </c>
      <c r="S18" s="31">
        <v>0.127</v>
      </c>
      <c r="T18" s="31">
        <v>0.12</v>
      </c>
      <c r="U18" s="31">
        <v>3.9E-2</v>
      </c>
    </row>
    <row r="19" spans="1:21" x14ac:dyDescent="0.3">
      <c r="A19" t="s">
        <v>72</v>
      </c>
      <c r="B19" s="29">
        <v>117.414</v>
      </c>
      <c r="C19" s="29">
        <v>349.1</v>
      </c>
      <c r="D19" s="29">
        <v>496.40499999999997</v>
      </c>
      <c r="E19" s="29">
        <v>322.33999999999997</v>
      </c>
      <c r="F19" s="29">
        <v>55.210999999999999</v>
      </c>
      <c r="G19" s="29">
        <v>287.90899999999999</v>
      </c>
      <c r="H19" s="29">
        <v>59.323</v>
      </c>
      <c r="I19" s="29">
        <v>66.69</v>
      </c>
      <c r="J19" s="29">
        <v>70.474000000000004</v>
      </c>
      <c r="L19" t="s">
        <v>72</v>
      </c>
      <c r="M19" s="31">
        <v>0.13600000000000001</v>
      </c>
      <c r="N19" s="31">
        <v>0.11600000000000001</v>
      </c>
      <c r="O19" s="31">
        <v>6.5000000000000002E-2</v>
      </c>
      <c r="P19" s="31">
        <v>0.12</v>
      </c>
      <c r="Q19" s="31">
        <v>0.13100000000000001</v>
      </c>
      <c r="R19" s="31">
        <v>7.6999999999999999E-2</v>
      </c>
      <c r="S19" s="31">
        <v>0.126</v>
      </c>
      <c r="T19" s="31">
        <v>0.11799999999999999</v>
      </c>
      <c r="U19" s="31">
        <v>0.151</v>
      </c>
    </row>
    <row r="20" spans="1:21" x14ac:dyDescent="0.3">
      <c r="A20" t="s">
        <v>71</v>
      </c>
      <c r="B20" s="29">
        <v>125.057</v>
      </c>
      <c r="C20" s="29">
        <v>396.91399999999999</v>
      </c>
      <c r="D20" s="29">
        <v>506.82</v>
      </c>
      <c r="E20" s="29">
        <v>328.31099999999998</v>
      </c>
      <c r="F20" s="29">
        <v>50.768999999999998</v>
      </c>
      <c r="G20" s="29">
        <v>290.39499999999998</v>
      </c>
      <c r="H20" s="29">
        <v>138.642</v>
      </c>
      <c r="I20" s="29">
        <v>88.51</v>
      </c>
      <c r="J20" s="29">
        <v>112.224</v>
      </c>
      <c r="L20" t="s">
        <v>71</v>
      </c>
      <c r="M20" s="31">
        <v>0.123</v>
      </c>
      <c r="N20" s="31">
        <v>0.11899999999999999</v>
      </c>
      <c r="O20" s="31">
        <v>6.5000000000000002E-2</v>
      </c>
      <c r="P20" s="31">
        <v>0.14099999999999999</v>
      </c>
      <c r="Q20" s="31">
        <v>0.13100000000000001</v>
      </c>
      <c r="R20" s="31">
        <v>0.08</v>
      </c>
      <c r="S20" s="31">
        <v>0.122</v>
      </c>
      <c r="T20" s="31">
        <v>0.11700000000000001</v>
      </c>
      <c r="U20" s="31">
        <v>0.13</v>
      </c>
    </row>
    <row r="21" spans="1:21" x14ac:dyDescent="0.3">
      <c r="A21" t="s">
        <v>75</v>
      </c>
      <c r="B21" s="29">
        <v>92.983000000000004</v>
      </c>
      <c r="C21" s="29">
        <v>270.47000000000003</v>
      </c>
      <c r="D21" s="29">
        <v>447.40600000000001</v>
      </c>
      <c r="E21" s="29">
        <v>355.08499999999998</v>
      </c>
      <c r="F21" s="29">
        <v>78.641000000000005</v>
      </c>
      <c r="G21" s="29">
        <v>72.534000000000006</v>
      </c>
      <c r="H21" s="29">
        <v>137.44300000000001</v>
      </c>
      <c r="I21" s="29">
        <v>51.555</v>
      </c>
      <c r="J21" s="29">
        <v>146.80199999999999</v>
      </c>
      <c r="L21" t="s">
        <v>75</v>
      </c>
      <c r="M21" s="31">
        <v>0.13</v>
      </c>
      <c r="N21" s="31">
        <v>0.109</v>
      </c>
      <c r="O21" s="31">
        <v>5.8000000000000003E-2</v>
      </c>
      <c r="P21" s="31">
        <v>0.107</v>
      </c>
      <c r="Q21" s="31">
        <v>0.121</v>
      </c>
      <c r="R21" s="31">
        <v>7.4999999999999997E-2</v>
      </c>
      <c r="S21" s="31">
        <v>0.13</v>
      </c>
      <c r="T21" s="31">
        <v>6.9000000000000006E-2</v>
      </c>
      <c r="U21" s="31">
        <v>0.11</v>
      </c>
    </row>
    <row r="22" spans="1:21" x14ac:dyDescent="0.3">
      <c r="A22" t="s">
        <v>76</v>
      </c>
      <c r="B22" s="29">
        <v>123.08199999999999</v>
      </c>
      <c r="C22" s="29">
        <v>263.709</v>
      </c>
      <c r="D22" s="29">
        <v>385.435</v>
      </c>
      <c r="E22" s="29">
        <v>254.50700000000001</v>
      </c>
      <c r="F22" s="29">
        <v>83.058999999999997</v>
      </c>
      <c r="G22" s="29">
        <v>21.326000000000001</v>
      </c>
      <c r="H22" s="29">
        <v>142.78800000000001</v>
      </c>
      <c r="I22" s="29">
        <v>85.912000000000006</v>
      </c>
      <c r="J22" s="29">
        <v>27.81</v>
      </c>
      <c r="L22" t="s">
        <v>76</v>
      </c>
      <c r="M22" s="31">
        <v>0.13200000000000001</v>
      </c>
      <c r="N22" s="31">
        <v>0.113</v>
      </c>
      <c r="O22" s="31">
        <v>5.8999999999999997E-2</v>
      </c>
      <c r="P22" s="31">
        <v>0.112</v>
      </c>
      <c r="Q22" s="31">
        <v>0.124</v>
      </c>
      <c r="R22" s="31">
        <v>7.6999999999999999E-2</v>
      </c>
      <c r="S22" s="31">
        <v>0.13400000000000001</v>
      </c>
      <c r="T22" s="31">
        <v>7.5999999999999998E-2</v>
      </c>
      <c r="U22" s="31">
        <v>0.20399999999999999</v>
      </c>
    </row>
    <row r="23" spans="1:21" x14ac:dyDescent="0.3">
      <c r="A23" t="s">
        <v>77</v>
      </c>
      <c r="B23" s="29">
        <v>49.098999999999997</v>
      </c>
      <c r="C23" s="29">
        <v>284.15100000000001</v>
      </c>
      <c r="D23" s="29">
        <v>360.79599999999999</v>
      </c>
      <c r="E23" s="29">
        <v>344.12</v>
      </c>
      <c r="F23" s="29">
        <v>65.918000000000006</v>
      </c>
      <c r="G23" s="29">
        <v>83.8</v>
      </c>
      <c r="H23" s="29">
        <v>158.685</v>
      </c>
      <c r="I23" s="29">
        <v>86.34</v>
      </c>
      <c r="J23" s="29">
        <v>28.358000000000001</v>
      </c>
      <c r="L23" t="s">
        <v>77</v>
      </c>
      <c r="M23" s="31">
        <v>0.13300000000000001</v>
      </c>
      <c r="N23" s="31">
        <v>0.112</v>
      </c>
      <c r="O23" s="31">
        <v>0.06</v>
      </c>
      <c r="P23" s="31">
        <v>0.113</v>
      </c>
      <c r="Q23" s="31">
        <v>0.121</v>
      </c>
      <c r="R23" s="31">
        <v>7.3999999999999996E-2</v>
      </c>
      <c r="S23" s="31">
        <v>0.13300000000000001</v>
      </c>
      <c r="T23" s="31">
        <v>6.9000000000000006E-2</v>
      </c>
      <c r="U23" s="31">
        <v>0.249</v>
      </c>
    </row>
    <row r="24" spans="1:21" x14ac:dyDescent="0.3">
      <c r="A24" t="s">
        <v>78</v>
      </c>
      <c r="B24" s="29">
        <v>99.998999999999995</v>
      </c>
      <c r="C24" s="29">
        <v>285.03399999999999</v>
      </c>
      <c r="D24" s="29">
        <v>361.74799999999999</v>
      </c>
      <c r="E24" s="29">
        <v>309.72399999999999</v>
      </c>
      <c r="F24" s="29">
        <v>76.076999999999998</v>
      </c>
      <c r="G24" s="29">
        <v>80.144000000000005</v>
      </c>
      <c r="H24" s="29">
        <v>147.39500000000001</v>
      </c>
      <c r="I24" s="29">
        <v>59.908000000000001</v>
      </c>
      <c r="J24" s="29">
        <v>115.176</v>
      </c>
      <c r="L24" t="s">
        <v>78</v>
      </c>
      <c r="M24" s="31">
        <v>0.127</v>
      </c>
      <c r="N24" s="31">
        <v>0.125</v>
      </c>
      <c r="O24" s="31">
        <v>5.8999999999999997E-2</v>
      </c>
      <c r="P24" s="31">
        <v>0.11</v>
      </c>
      <c r="Q24" s="31">
        <v>0.12</v>
      </c>
      <c r="R24" s="31">
        <v>7.1999999999999995E-2</v>
      </c>
      <c r="S24" s="31">
        <v>0.126</v>
      </c>
      <c r="T24" s="31">
        <v>6.7000000000000004E-2</v>
      </c>
      <c r="U24" s="31">
        <v>0.18</v>
      </c>
    </row>
    <row r="26" spans="1:21" x14ac:dyDescent="0.3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3">
      <c r="A27" t="s">
        <v>70</v>
      </c>
      <c r="B27" s="29">
        <v>156.32900000000001</v>
      </c>
      <c r="C27" s="29">
        <v>337.18099999999998</v>
      </c>
      <c r="D27" s="29">
        <v>601.28599999999994</v>
      </c>
      <c r="E27" s="29">
        <v>358.50400000000002</v>
      </c>
      <c r="F27" s="29">
        <v>42.698</v>
      </c>
      <c r="G27" s="29">
        <v>301.01499999999999</v>
      </c>
      <c r="H27" s="29">
        <v>108.872</v>
      </c>
      <c r="I27" s="29">
        <v>28.95</v>
      </c>
      <c r="J27" s="29">
        <v>14.387</v>
      </c>
      <c r="L27" t="s">
        <v>70</v>
      </c>
      <c r="M27" s="31">
        <v>0.17399999999999999</v>
      </c>
      <c r="N27" s="31">
        <v>0.14499999999999999</v>
      </c>
      <c r="O27" s="31">
        <v>8.4000000000000005E-2</v>
      </c>
      <c r="P27" s="31">
        <v>0.156</v>
      </c>
      <c r="Q27" s="31">
        <v>0.16</v>
      </c>
      <c r="R27" s="31">
        <v>0.109</v>
      </c>
      <c r="S27" s="31">
        <v>0.13600000000000001</v>
      </c>
      <c r="T27" s="31">
        <v>0.14499999999999999</v>
      </c>
      <c r="U27" s="31">
        <v>3.6999999999999998E-2</v>
      </c>
    </row>
    <row r="28" spans="1:21" x14ac:dyDescent="0.3">
      <c r="A28" t="s">
        <v>73</v>
      </c>
      <c r="B28" s="29">
        <v>51.688000000000002</v>
      </c>
      <c r="C28" s="29">
        <v>390.70100000000002</v>
      </c>
      <c r="D28" s="29">
        <v>427.01400000000001</v>
      </c>
      <c r="E28" s="29">
        <v>332.33</v>
      </c>
      <c r="F28" s="29">
        <v>36.520000000000003</v>
      </c>
      <c r="G28" s="29">
        <v>305.11500000000001</v>
      </c>
      <c r="H28" s="29">
        <v>56.933999999999997</v>
      </c>
      <c r="I28" s="29">
        <v>26.969000000000001</v>
      </c>
      <c r="J28" s="29">
        <v>138.447</v>
      </c>
      <c r="L28" t="s">
        <v>73</v>
      </c>
      <c r="M28" s="31">
        <v>0.17599999999999999</v>
      </c>
      <c r="N28" s="31">
        <v>0.153</v>
      </c>
      <c r="O28" s="31">
        <v>7.9000000000000001E-2</v>
      </c>
      <c r="P28" s="31">
        <v>0.14299999999999999</v>
      </c>
      <c r="Q28" s="31">
        <v>0.188</v>
      </c>
      <c r="R28" s="31">
        <v>0.107</v>
      </c>
      <c r="S28" s="31">
        <v>0.13500000000000001</v>
      </c>
      <c r="T28" s="31">
        <v>0.153</v>
      </c>
      <c r="U28" s="31">
        <v>3.6999999999999998E-2</v>
      </c>
    </row>
    <row r="29" spans="1:21" x14ac:dyDescent="0.3">
      <c r="A29" t="s">
        <v>72</v>
      </c>
      <c r="B29" s="29">
        <v>117.414</v>
      </c>
      <c r="C29" s="29">
        <v>349.1</v>
      </c>
      <c r="D29" s="29">
        <v>496.40499999999997</v>
      </c>
      <c r="E29" s="29">
        <v>322.33999999999997</v>
      </c>
      <c r="F29" s="29">
        <v>55.210999999999999</v>
      </c>
      <c r="G29" s="29">
        <v>287.90899999999999</v>
      </c>
      <c r="H29" s="29">
        <v>59.323</v>
      </c>
      <c r="I29" s="29">
        <v>66.69</v>
      </c>
      <c r="J29" s="29">
        <v>70.474000000000004</v>
      </c>
      <c r="L29" t="s">
        <v>72</v>
      </c>
      <c r="M29" s="31">
        <v>0.17</v>
      </c>
      <c r="N29" s="31">
        <v>0.152</v>
      </c>
      <c r="O29" s="31">
        <v>8.4000000000000005E-2</v>
      </c>
      <c r="P29" s="31">
        <v>0.156</v>
      </c>
      <c r="Q29" s="31">
        <v>0.17299999999999999</v>
      </c>
      <c r="R29" s="31">
        <v>0.109</v>
      </c>
      <c r="S29" s="31">
        <v>0.10100000000000001</v>
      </c>
      <c r="T29" s="31">
        <v>0.151</v>
      </c>
      <c r="U29" s="31">
        <v>3.9E-2</v>
      </c>
    </row>
    <row r="30" spans="1:21" x14ac:dyDescent="0.3">
      <c r="A30" t="s">
        <v>71</v>
      </c>
      <c r="B30" s="29">
        <v>125.057</v>
      </c>
      <c r="C30" s="29">
        <v>396.91399999999999</v>
      </c>
      <c r="D30" s="29">
        <v>506.82</v>
      </c>
      <c r="E30" s="29">
        <v>328.31099999999998</v>
      </c>
      <c r="F30" s="29">
        <v>50.768999999999998</v>
      </c>
      <c r="G30" s="29">
        <v>290.39499999999998</v>
      </c>
      <c r="H30" s="29">
        <v>138.642</v>
      </c>
      <c r="I30" s="29">
        <v>88.51</v>
      </c>
      <c r="J30" s="29">
        <v>112.224</v>
      </c>
      <c r="L30" t="s">
        <v>71</v>
      </c>
      <c r="M30" s="31">
        <v>0.16900000000000001</v>
      </c>
      <c r="N30" s="31">
        <v>0.15</v>
      </c>
      <c r="O30" s="31">
        <v>8.3000000000000004E-2</v>
      </c>
      <c r="P30" s="31">
        <v>0.153</v>
      </c>
      <c r="Q30" s="31">
        <v>0.14199999999999999</v>
      </c>
      <c r="R30" s="31">
        <v>0.107</v>
      </c>
      <c r="S30" s="31">
        <v>0.154</v>
      </c>
      <c r="T30" s="31">
        <v>0.14499999999999999</v>
      </c>
      <c r="U30" s="31">
        <v>3.6999999999999998E-2</v>
      </c>
    </row>
    <row r="31" spans="1:21" x14ac:dyDescent="0.3">
      <c r="A31" t="s">
        <v>75</v>
      </c>
      <c r="B31" s="29">
        <v>92.983000000000004</v>
      </c>
      <c r="C31" s="29">
        <v>270.47000000000003</v>
      </c>
      <c r="D31" s="29">
        <v>447.40600000000001</v>
      </c>
      <c r="E31" s="29">
        <v>355.08499999999998</v>
      </c>
      <c r="F31" s="29">
        <v>78.641000000000005</v>
      </c>
      <c r="G31" s="29">
        <v>72.534000000000006</v>
      </c>
      <c r="H31" s="29">
        <v>137.44300000000001</v>
      </c>
      <c r="I31" s="29">
        <v>51.555</v>
      </c>
      <c r="J31" s="29">
        <v>146.80199999999999</v>
      </c>
      <c r="L31" t="s">
        <v>75</v>
      </c>
      <c r="M31" s="31">
        <v>0.16400000000000001</v>
      </c>
      <c r="N31" s="31">
        <v>0.14799999999999999</v>
      </c>
      <c r="O31" s="31">
        <v>7.4999999999999997E-2</v>
      </c>
      <c r="P31" s="31">
        <v>0.15</v>
      </c>
      <c r="Q31" s="31">
        <v>0.153</v>
      </c>
      <c r="R31" s="31">
        <v>9.7000000000000003E-2</v>
      </c>
      <c r="S31" s="31">
        <v>0.14899999999999999</v>
      </c>
      <c r="T31" s="31">
        <v>0.11799999999999999</v>
      </c>
      <c r="U31" s="31">
        <v>3.6999999999999998E-2</v>
      </c>
    </row>
    <row r="32" spans="1:21" x14ac:dyDescent="0.3">
      <c r="A32" t="s">
        <v>76</v>
      </c>
      <c r="B32" s="29">
        <v>123.08199999999999</v>
      </c>
      <c r="C32" s="29">
        <v>263.709</v>
      </c>
      <c r="D32" s="29">
        <v>385.435</v>
      </c>
      <c r="E32" s="29">
        <v>254.50700000000001</v>
      </c>
      <c r="F32" s="29">
        <v>83.058999999999997</v>
      </c>
      <c r="G32" s="29">
        <v>21.326000000000001</v>
      </c>
      <c r="H32" s="29">
        <v>142.78800000000001</v>
      </c>
      <c r="I32" s="29">
        <v>85.912000000000006</v>
      </c>
      <c r="J32" s="29">
        <v>27.81</v>
      </c>
      <c r="L32" t="s">
        <v>76</v>
      </c>
      <c r="M32" s="31">
        <v>0.16200000000000001</v>
      </c>
      <c r="N32" s="31">
        <v>0.14099999999999999</v>
      </c>
      <c r="O32" s="31">
        <v>7.8E-2</v>
      </c>
      <c r="P32" s="31">
        <v>0.126</v>
      </c>
      <c r="Q32" s="31">
        <v>0.152</v>
      </c>
      <c r="R32" s="31">
        <v>0.108</v>
      </c>
      <c r="S32" s="31">
        <v>0.153</v>
      </c>
      <c r="T32" s="31">
        <v>0.12</v>
      </c>
      <c r="U32" s="31">
        <v>3.6999999999999998E-2</v>
      </c>
    </row>
    <row r="33" spans="1:21" x14ac:dyDescent="0.3">
      <c r="A33" t="s">
        <v>77</v>
      </c>
      <c r="B33" s="29">
        <v>49.098999999999997</v>
      </c>
      <c r="C33" s="29">
        <v>284.15100000000001</v>
      </c>
      <c r="D33" s="29">
        <v>360.79599999999999</v>
      </c>
      <c r="E33" s="29">
        <v>344.12</v>
      </c>
      <c r="F33" s="29">
        <v>65.918000000000006</v>
      </c>
      <c r="G33" s="29">
        <v>83.8</v>
      </c>
      <c r="H33" s="29">
        <v>158.685</v>
      </c>
      <c r="I33" s="29">
        <v>86.34</v>
      </c>
      <c r="J33" s="29">
        <v>28.358000000000001</v>
      </c>
      <c r="L33" t="s">
        <v>77</v>
      </c>
      <c r="M33" s="31">
        <v>0.17599999999999999</v>
      </c>
      <c r="N33" s="31">
        <v>0.151</v>
      </c>
      <c r="O33" s="31">
        <v>7.6999999999999999E-2</v>
      </c>
      <c r="P33" s="31">
        <v>0.157</v>
      </c>
      <c r="Q33" s="31">
        <v>0.14799999999999999</v>
      </c>
      <c r="R33" s="31">
        <v>0.111</v>
      </c>
      <c r="S33" s="31">
        <v>0.16900000000000001</v>
      </c>
      <c r="T33" s="31">
        <v>0.122</v>
      </c>
      <c r="U33" s="31">
        <v>3.6999999999999998E-2</v>
      </c>
    </row>
    <row r="34" spans="1:21" x14ac:dyDescent="0.3">
      <c r="A34" t="s">
        <v>78</v>
      </c>
      <c r="B34" s="29">
        <v>99.998999999999995</v>
      </c>
      <c r="C34" s="29">
        <v>285.03399999999999</v>
      </c>
      <c r="D34" s="29">
        <v>361.74799999999999</v>
      </c>
      <c r="E34" s="29">
        <v>309.72399999999999</v>
      </c>
      <c r="F34" s="29">
        <v>76.076999999999998</v>
      </c>
      <c r="G34" s="29">
        <v>80.144000000000005</v>
      </c>
      <c r="H34" s="29">
        <v>147.39500000000001</v>
      </c>
      <c r="I34" s="29">
        <v>59.908000000000001</v>
      </c>
      <c r="J34" s="29">
        <v>115.176</v>
      </c>
      <c r="L34" t="s">
        <v>78</v>
      </c>
      <c r="M34" s="31">
        <v>0.16</v>
      </c>
      <c r="N34" s="31">
        <v>0.151</v>
      </c>
      <c r="O34" s="31">
        <v>7.0999999999999994E-2</v>
      </c>
      <c r="P34" s="31">
        <v>0.14399999999999999</v>
      </c>
      <c r="Q34" s="31">
        <v>0.158</v>
      </c>
      <c r="R34" s="31">
        <v>0.10299999999999999</v>
      </c>
      <c r="S34" s="31">
        <v>0.16500000000000001</v>
      </c>
      <c r="T34" s="31">
        <v>0.111</v>
      </c>
      <c r="U34" s="31">
        <v>3.6999999999999998E-2</v>
      </c>
    </row>
    <row r="36" spans="1:21" x14ac:dyDescent="0.3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3">
      <c r="A37" t="s">
        <v>70</v>
      </c>
      <c r="B37" s="29">
        <v>104.59699999999999</v>
      </c>
      <c r="C37" s="29">
        <v>843.97799999999995</v>
      </c>
      <c r="D37" s="29">
        <v>1257.3409999999999</v>
      </c>
      <c r="E37" s="29">
        <v>1010.217</v>
      </c>
      <c r="F37" s="29">
        <v>117.13</v>
      </c>
      <c r="G37" s="29">
        <v>100.053</v>
      </c>
      <c r="H37" s="29">
        <v>259.89999999999998</v>
      </c>
      <c r="I37" s="29">
        <v>78.983999999999995</v>
      </c>
      <c r="J37" s="29">
        <v>88.91</v>
      </c>
      <c r="L37" t="s">
        <v>70</v>
      </c>
      <c r="M37" s="31">
        <v>0.26700000000000002</v>
      </c>
      <c r="N37" s="31">
        <v>0.215</v>
      </c>
      <c r="O37" s="31">
        <v>0.14199999999999999</v>
      </c>
      <c r="P37" s="31">
        <v>0.23100000000000001</v>
      </c>
      <c r="Q37" s="31">
        <v>0.245</v>
      </c>
      <c r="R37" s="31">
        <v>0.151</v>
      </c>
      <c r="S37" s="31">
        <v>0.24</v>
      </c>
      <c r="T37" s="31">
        <v>0.18099999999999999</v>
      </c>
      <c r="U37" s="31">
        <v>0.04</v>
      </c>
    </row>
    <row r="38" spans="1:21" x14ac:dyDescent="0.3">
      <c r="A38" t="s">
        <v>73</v>
      </c>
      <c r="B38" s="29">
        <v>104.496</v>
      </c>
      <c r="C38" s="29">
        <v>839.00099999999998</v>
      </c>
      <c r="D38" s="29">
        <v>1152.752</v>
      </c>
      <c r="E38" s="29">
        <v>993.79399999999998</v>
      </c>
      <c r="F38" s="29">
        <v>112.46299999999999</v>
      </c>
      <c r="G38" s="29">
        <v>97.909000000000006</v>
      </c>
      <c r="H38" s="29">
        <v>249.34399999999999</v>
      </c>
      <c r="I38" s="29">
        <v>87.632000000000005</v>
      </c>
      <c r="J38" s="29">
        <v>80.751000000000005</v>
      </c>
      <c r="L38" t="s">
        <v>73</v>
      </c>
      <c r="M38" s="31">
        <v>0.26300000000000001</v>
      </c>
      <c r="N38" s="31">
        <v>0.21099999999999999</v>
      </c>
      <c r="O38" s="31">
        <v>0.14199999999999999</v>
      </c>
      <c r="P38" s="31">
        <v>0.22600000000000001</v>
      </c>
      <c r="Q38" s="31">
        <v>0.20899999999999999</v>
      </c>
      <c r="R38" s="31">
        <v>0.157</v>
      </c>
      <c r="S38" s="31">
        <v>0.23300000000000001</v>
      </c>
      <c r="T38" s="31">
        <v>0.193</v>
      </c>
      <c r="U38" s="31">
        <v>0.04</v>
      </c>
    </row>
    <row r="39" spans="1:21" x14ac:dyDescent="0.3">
      <c r="A39" t="s">
        <v>72</v>
      </c>
      <c r="B39" s="29">
        <v>102.249</v>
      </c>
      <c r="C39" s="29">
        <v>820.52</v>
      </c>
      <c r="D39" s="29">
        <v>1130.9290000000001</v>
      </c>
      <c r="E39" s="29">
        <v>1016.85</v>
      </c>
      <c r="F39" s="29">
        <v>110.863</v>
      </c>
      <c r="G39" s="29">
        <v>94.647000000000006</v>
      </c>
      <c r="H39" s="29">
        <v>254.816</v>
      </c>
      <c r="I39" s="29">
        <v>85.075000000000003</v>
      </c>
      <c r="J39" s="29">
        <v>86.305000000000007</v>
      </c>
      <c r="L39" t="s">
        <v>72</v>
      </c>
      <c r="M39" s="31">
        <v>0.254</v>
      </c>
      <c r="N39" s="31">
        <v>0.21299999999999999</v>
      </c>
      <c r="O39" s="31">
        <v>0.13300000000000001</v>
      </c>
      <c r="P39" s="31">
        <v>0.23400000000000001</v>
      </c>
      <c r="Q39" s="31">
        <v>0.21</v>
      </c>
      <c r="R39" s="31">
        <v>0.16300000000000001</v>
      </c>
      <c r="S39" s="31">
        <v>0.23200000000000001</v>
      </c>
      <c r="T39" s="31">
        <v>0.19700000000000001</v>
      </c>
      <c r="U39" s="31">
        <v>3.9E-2</v>
      </c>
    </row>
    <row r="40" spans="1:21" x14ac:dyDescent="0.3">
      <c r="A40" t="s">
        <v>71</v>
      </c>
      <c r="B40" s="29">
        <v>95.79</v>
      </c>
      <c r="C40" s="29">
        <v>800.23800000000006</v>
      </c>
      <c r="D40" s="29">
        <v>1138.4390000000001</v>
      </c>
      <c r="E40" s="29">
        <v>833.25800000000004</v>
      </c>
      <c r="F40" s="29">
        <v>110.075</v>
      </c>
      <c r="G40" s="29">
        <v>95.085999999999999</v>
      </c>
      <c r="H40" s="29">
        <v>241.84899999999999</v>
      </c>
      <c r="I40" s="29">
        <v>98.491</v>
      </c>
      <c r="J40" s="29">
        <v>88.751000000000005</v>
      </c>
      <c r="L40" t="s">
        <v>71</v>
      </c>
      <c r="M40" s="31">
        <v>0.252</v>
      </c>
      <c r="N40" s="31">
        <v>0.21199999999999999</v>
      </c>
      <c r="O40" s="31">
        <v>0.14399999999999999</v>
      </c>
      <c r="P40" s="31">
        <v>0.21299999999999999</v>
      </c>
      <c r="Q40" s="31">
        <v>0.20799999999999999</v>
      </c>
      <c r="R40" s="31">
        <v>0.161</v>
      </c>
      <c r="S40" s="31">
        <v>0.22700000000000001</v>
      </c>
      <c r="T40" s="31">
        <v>0.22</v>
      </c>
      <c r="U40" s="31">
        <v>4.2999999999999997E-2</v>
      </c>
    </row>
    <row r="41" spans="1:21" x14ac:dyDescent="0.3">
      <c r="A41" t="s">
        <v>75</v>
      </c>
      <c r="B41" s="29">
        <v>91.691999999999993</v>
      </c>
      <c r="C41" s="29">
        <v>872.89700000000005</v>
      </c>
      <c r="D41" s="29">
        <v>1225.1130000000001</v>
      </c>
      <c r="E41" s="29">
        <v>659.20899999999995</v>
      </c>
      <c r="F41" s="29">
        <v>101.056</v>
      </c>
      <c r="G41" s="29">
        <v>590.52099999999996</v>
      </c>
      <c r="H41" s="29">
        <v>210.23400000000001</v>
      </c>
      <c r="I41" s="29">
        <v>89.677999999999997</v>
      </c>
      <c r="J41" s="29">
        <v>72.730999999999995</v>
      </c>
      <c r="L41" t="s">
        <v>75</v>
      </c>
      <c r="M41" s="31">
        <v>0.247</v>
      </c>
      <c r="N41" s="31">
        <v>0.22800000000000001</v>
      </c>
      <c r="O41" s="31">
        <v>0.153</v>
      </c>
      <c r="P41" s="31">
        <v>0.21299999999999999</v>
      </c>
      <c r="Q41" s="31">
        <v>0.25</v>
      </c>
      <c r="R41" s="31">
        <v>0.17</v>
      </c>
      <c r="S41" s="31">
        <v>0.221</v>
      </c>
      <c r="T41" s="31">
        <v>0.245</v>
      </c>
      <c r="U41" s="31">
        <v>3.7999999999999999E-2</v>
      </c>
    </row>
    <row r="42" spans="1:21" x14ac:dyDescent="0.3">
      <c r="A42" t="s">
        <v>76</v>
      </c>
      <c r="B42" s="29">
        <v>88.840999999999994</v>
      </c>
      <c r="C42" s="29">
        <v>767.00099999999998</v>
      </c>
      <c r="D42" s="29">
        <v>1064.912</v>
      </c>
      <c r="E42" s="29">
        <v>692.19799999999998</v>
      </c>
      <c r="F42" s="29">
        <v>90.661000000000001</v>
      </c>
      <c r="G42" s="29">
        <v>645.35900000000004</v>
      </c>
      <c r="H42" s="29">
        <v>199.87799999999999</v>
      </c>
      <c r="I42" s="29">
        <v>84.974000000000004</v>
      </c>
      <c r="J42" s="29">
        <v>65.209999999999994</v>
      </c>
      <c r="L42" t="s">
        <v>76</v>
      </c>
      <c r="M42" s="31">
        <v>0.24199999999999999</v>
      </c>
      <c r="N42" s="31">
        <v>0.222</v>
      </c>
      <c r="O42" s="31">
        <v>0.14799999999999999</v>
      </c>
      <c r="P42" s="31">
        <v>0.22500000000000001</v>
      </c>
      <c r="Q42" s="31">
        <v>0.249</v>
      </c>
      <c r="R42" s="31">
        <v>0.185</v>
      </c>
      <c r="S42" s="31">
        <v>0.216</v>
      </c>
      <c r="T42" s="31">
        <v>0.23200000000000001</v>
      </c>
      <c r="U42" s="31">
        <v>4.2000000000000003E-2</v>
      </c>
    </row>
    <row r="43" spans="1:21" x14ac:dyDescent="0.3">
      <c r="A43" t="s">
        <v>77</v>
      </c>
      <c r="B43" s="29">
        <v>83.867000000000004</v>
      </c>
      <c r="C43" s="29">
        <v>774.91899999999998</v>
      </c>
      <c r="D43" s="29">
        <v>1056.8140000000001</v>
      </c>
      <c r="E43" s="29">
        <v>629.49900000000002</v>
      </c>
      <c r="F43" s="29">
        <v>82.277000000000001</v>
      </c>
      <c r="G43" s="29">
        <v>576.625</v>
      </c>
      <c r="H43" s="29">
        <v>194.417</v>
      </c>
      <c r="I43" s="29">
        <v>76.894000000000005</v>
      </c>
      <c r="J43" s="29">
        <v>67.944000000000003</v>
      </c>
      <c r="L43" t="s">
        <v>77</v>
      </c>
      <c r="M43" s="31">
        <v>0.245</v>
      </c>
      <c r="N43" s="31">
        <v>0.22900000000000001</v>
      </c>
      <c r="O43" s="31">
        <v>0.14699999999999999</v>
      </c>
      <c r="P43" s="31">
        <v>0.223</v>
      </c>
      <c r="Q43" s="31">
        <v>0.23599999999999999</v>
      </c>
      <c r="R43" s="31">
        <v>0.17499999999999999</v>
      </c>
      <c r="S43" s="31">
        <v>0.222</v>
      </c>
      <c r="T43" s="31">
        <v>0.22800000000000001</v>
      </c>
      <c r="U43" s="31">
        <v>3.9E-2</v>
      </c>
    </row>
    <row r="44" spans="1:21" x14ac:dyDescent="0.3">
      <c r="A44" t="s">
        <v>78</v>
      </c>
      <c r="B44" s="29">
        <v>75.665999999999997</v>
      </c>
      <c r="C44" s="29">
        <v>782.91399999999999</v>
      </c>
      <c r="D44" s="29">
        <v>919.13800000000003</v>
      </c>
      <c r="E44" s="29">
        <v>631.97799999999995</v>
      </c>
      <c r="F44" s="29">
        <v>93.1</v>
      </c>
      <c r="G44" s="29">
        <v>563.51</v>
      </c>
      <c r="H44" s="29">
        <v>177.50899999999999</v>
      </c>
      <c r="I44" s="29">
        <v>73.585999999999999</v>
      </c>
      <c r="J44" s="29">
        <v>68.775000000000006</v>
      </c>
      <c r="L44" t="s">
        <v>78</v>
      </c>
      <c r="M44" s="31">
        <v>0.23799999999999999</v>
      </c>
      <c r="N44" s="31">
        <v>0.22800000000000001</v>
      </c>
      <c r="O44" s="31">
        <v>0.13500000000000001</v>
      </c>
      <c r="P44" s="31">
        <v>0.222</v>
      </c>
      <c r="Q44" s="31">
        <v>0.25600000000000001</v>
      </c>
      <c r="R44" s="31">
        <v>0.17599999999999999</v>
      </c>
      <c r="S44" s="31">
        <v>0.215</v>
      </c>
      <c r="T44" s="31">
        <v>0.223</v>
      </c>
      <c r="U44" s="31">
        <v>3.9E-2</v>
      </c>
    </row>
    <row r="49" spans="2:10" x14ac:dyDescent="0.3">
      <c r="B49" t="s">
        <v>163</v>
      </c>
    </row>
    <row r="50" spans="2:10" x14ac:dyDescent="0.3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3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3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3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3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3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3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3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topLeftCell="H1" zoomScale="90" zoomScaleNormal="90" workbookViewId="0">
      <selection activeCell="AK45" sqref="AK45"/>
    </sheetView>
  </sheetViews>
  <sheetFormatPr defaultColWidth="11.5546875" defaultRowHeight="14.4" x14ac:dyDescent="0.3"/>
  <cols>
    <col min="1" max="1" width="40.44140625" customWidth="1"/>
    <col min="2" max="2" width="9.6640625" customWidth="1"/>
    <col min="3" max="3" width="9.109375" customWidth="1"/>
    <col min="4" max="4" width="9.33203125" customWidth="1"/>
    <col min="5" max="5" width="9.44140625" customWidth="1"/>
    <col min="6" max="7" width="10.77734375" hidden="1" customWidth="1"/>
    <col min="8" max="8" width="3.44140625" customWidth="1"/>
    <col min="9" max="9" width="9.44140625" customWidth="1"/>
    <col min="10" max="10" width="9" customWidth="1"/>
    <col min="11" max="12" width="9.33203125" customWidth="1"/>
    <col min="13" max="14" width="10.77734375" hidden="1" customWidth="1"/>
    <col min="15" max="15" width="3.33203125" customWidth="1"/>
    <col min="16" max="16" width="9.33203125" customWidth="1"/>
    <col min="17" max="18" width="9.44140625" customWidth="1"/>
    <col min="19" max="19" width="9" customWidth="1"/>
    <col min="20" max="21" width="10.77734375" hidden="1" customWidth="1"/>
    <col min="22" max="22" width="3.109375" customWidth="1"/>
    <col min="23" max="23" width="9.109375" customWidth="1"/>
    <col min="24" max="24" width="9.6640625" customWidth="1"/>
    <col min="25" max="25" width="9.44140625" customWidth="1"/>
    <col min="26" max="26" width="9.109375" customWidth="1"/>
    <col min="27" max="28" width="10.77734375" hidden="1" customWidth="1"/>
    <col min="29" max="29" width="3.109375" customWidth="1"/>
    <col min="30" max="30" width="9.109375" customWidth="1"/>
    <col min="31" max="32" width="9.44140625" customWidth="1"/>
    <col min="33" max="33" width="9.6640625" customWidth="1"/>
    <col min="34" max="35" width="10.77734375" hidden="1" customWidth="1"/>
    <col min="36" max="36" width="3.33203125" customWidth="1"/>
    <col min="42" max="47" width="0" hidden="1" customWidth="1"/>
  </cols>
  <sheetData>
    <row r="1" spans="1:47" ht="18" x14ac:dyDescent="0.35">
      <c r="A1" s="17" t="s">
        <v>25</v>
      </c>
      <c r="B1" s="10" t="s">
        <v>32</v>
      </c>
      <c r="I1" s="16" t="s">
        <v>90</v>
      </c>
    </row>
    <row r="2" spans="1:47" x14ac:dyDescent="0.3">
      <c r="A2" t="s">
        <v>24</v>
      </c>
      <c r="B2" s="21">
        <f>'OD600 reference point'!B9</f>
        <v>5.4838709677419359</v>
      </c>
      <c r="I2" s="16" t="s">
        <v>164</v>
      </c>
    </row>
    <row r="3" spans="1:47" x14ac:dyDescent="0.3">
      <c r="A3" s="13" t="s">
        <v>65</v>
      </c>
      <c r="B3" s="20">
        <f>'Fluorescein standard curve'!C28</f>
        <v>3.0921702389912842E-4</v>
      </c>
      <c r="I3" s="16" t="s">
        <v>7</v>
      </c>
    </row>
    <row r="4" spans="1:47" x14ac:dyDescent="0.3">
      <c r="I4" s="16" t="s">
        <v>43</v>
      </c>
    </row>
    <row r="6" spans="1:47" ht="18" x14ac:dyDescent="0.35">
      <c r="A6" s="18" t="s">
        <v>34</v>
      </c>
      <c r="B6" t="s">
        <v>63</v>
      </c>
      <c r="I6" t="s">
        <v>21</v>
      </c>
    </row>
    <row r="7" spans="1:47" x14ac:dyDescent="0.3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3">
      <c r="A8" t="s">
        <v>20</v>
      </c>
      <c r="B8" s="27">
        <f>'Raw Plate Reader Measurements'!$U$7</f>
        <v>4.2999999999999997E-2</v>
      </c>
      <c r="C8" s="27">
        <f>'Raw Plate Reader Measurements'!$U$8</f>
        <v>0.04</v>
      </c>
      <c r="D8" s="27">
        <f>'Raw Plate Reader Measurements'!$U$9</f>
        <v>3.6999999999999998E-2</v>
      </c>
      <c r="E8" s="27">
        <f>'Raw Plate Reader Measurements'!$U$10</f>
        <v>3.7999999999999999E-2</v>
      </c>
      <c r="F8" s="3"/>
      <c r="G8" s="3"/>
      <c r="I8" s="27">
        <f>'Raw Plate Reader Measurements'!$J$7</f>
        <v>44.408999999999999</v>
      </c>
      <c r="J8" s="27">
        <f>'Raw Plate Reader Measurements'!$J$8</f>
        <v>107.696</v>
      </c>
      <c r="K8" s="27">
        <f>'Raw Plate Reader Measurements'!$J$9</f>
        <v>107.947</v>
      </c>
      <c r="L8" s="27">
        <f>'Raw Plate Reader Measurements'!$J$10</f>
        <v>45.515000000000001</v>
      </c>
      <c r="M8" s="3"/>
      <c r="N8" s="3"/>
    </row>
    <row r="9" spans="1:47" s="12" customFormat="1" x14ac:dyDescent="0.3">
      <c r="A9" s="5" t="s">
        <v>31</v>
      </c>
      <c r="B9" s="5">
        <f>AVERAGE(B8:G8)</f>
        <v>3.95E-2</v>
      </c>
      <c r="C9" s="5"/>
      <c r="D9" s="5"/>
      <c r="E9" s="5"/>
      <c r="G9" s="5"/>
      <c r="I9" s="5">
        <f>AVERAGE(I8:N8)</f>
        <v>76.391750000000002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3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3">
      <c r="A11" t="s">
        <v>44</v>
      </c>
      <c r="B11" s="27">
        <f>'Raw Plate Reader Measurements'!$M$7</f>
        <v>6.3E-2</v>
      </c>
      <c r="C11" s="27">
        <f>'Raw Plate Reader Measurements'!$M$8</f>
        <v>5.7000000000000002E-2</v>
      </c>
      <c r="D11" s="27">
        <f>'Raw Plate Reader Measurements'!$M$9</f>
        <v>5.3999999999999999E-2</v>
      </c>
      <c r="E11" s="27">
        <f>'Raw Plate Reader Measurements'!$M$10</f>
        <v>5.7000000000000002E-2</v>
      </c>
      <c r="F11" s="3"/>
      <c r="G11" s="3"/>
      <c r="I11" s="27">
        <f>'Raw Plate Reader Measurements'!$B$7</f>
        <v>34.756999999999998</v>
      </c>
      <c r="J11" s="27">
        <f>'Raw Plate Reader Measurements'!$B$8</f>
        <v>5.798</v>
      </c>
      <c r="K11" s="27">
        <f>'Raw Plate Reader Measurements'!$B$9</f>
        <v>62.4</v>
      </c>
      <c r="L11" s="27">
        <f>'Raw Plate Reader Measurements'!$B$10</f>
        <v>72.069000000000003</v>
      </c>
      <c r="M11" s="3"/>
      <c r="N11" s="3"/>
      <c r="P11" s="4">
        <f t="shared" ref="P11:U11" si="0">IF(ISBLANK(B11),"---", B11-$B$9)</f>
        <v>2.35E-2</v>
      </c>
      <c r="Q11" s="4">
        <f t="shared" si="0"/>
        <v>1.7500000000000002E-2</v>
      </c>
      <c r="R11" s="4">
        <f t="shared" si="0"/>
        <v>1.4499999999999999E-2</v>
      </c>
      <c r="S11" s="4">
        <f t="shared" si="0"/>
        <v>1.7500000000000002E-2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-41.634750000000004</v>
      </c>
      <c r="X11" s="4">
        <f t="shared" si="1"/>
        <v>-70.59375</v>
      </c>
      <c r="Y11" s="4">
        <f t="shared" si="1"/>
        <v>-13.991750000000003</v>
      </c>
      <c r="Z11" s="4">
        <f t="shared" si="1"/>
        <v>-4.3227499999999992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-9.9899719163782569E-2</v>
      </c>
      <c r="AE11" s="15">
        <f t="shared" si="2"/>
        <v>-0.22745965301084095</v>
      </c>
      <c r="AF11" s="15">
        <f t="shared" si="2"/>
        <v>-5.4410185037874072E-2</v>
      </c>
      <c r="AG11" s="15">
        <f t="shared" si="2"/>
        <v>-1.3928304064490306E-2</v>
      </c>
      <c r="AH11" s="15" t="str">
        <f t="shared" si="2"/>
        <v>---</v>
      </c>
      <c r="AI11" s="15" t="str">
        <f t="shared" si="2"/>
        <v>---</v>
      </c>
      <c r="AK11" s="15">
        <f>AVERAGE(AD11:AI11)</f>
        <v>-9.8924465319246979E-2</v>
      </c>
      <c r="AL11" s="15">
        <f>STDEV(AD11:AI11)</f>
        <v>9.2606900700375819E-2</v>
      </c>
      <c r="AM11" s="15" t="e">
        <f>GEOMEAN(AD11:AI11)</f>
        <v>#NUM!</v>
      </c>
      <c r="AN11" s="14" t="e">
        <f>EXP(STDEV(AP11:AU11))</f>
        <v>#NUM!</v>
      </c>
      <c r="AP11" s="15" t="e">
        <f>IF(ISNUMBER(AD11),LN(AD11),"---")</f>
        <v>#NUM!</v>
      </c>
      <c r="AQ11" s="15" t="e">
        <f t="shared" ref="AQ11:AU11" si="3">IF(ISNUMBER(AE11),LN(AE11),"---")</f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3">
      <c r="A12" t="s">
        <v>45</v>
      </c>
      <c r="B12" s="27">
        <f>'Raw Plate Reader Measurements'!$M$11</f>
        <v>5.6000000000000001E-2</v>
      </c>
      <c r="C12" s="27">
        <f>'Raw Plate Reader Measurements'!$M$12</f>
        <v>5.5E-2</v>
      </c>
      <c r="D12" s="27">
        <f>'Raw Plate Reader Measurements'!$M$13</f>
        <v>5.6000000000000001E-2</v>
      </c>
      <c r="E12" s="27">
        <f>'Raw Plate Reader Measurements'!$M$14</f>
        <v>5.3999999999999999E-2</v>
      </c>
      <c r="F12" s="3"/>
      <c r="G12" s="3"/>
      <c r="I12" s="27">
        <f>'Raw Plate Reader Measurements'!$B$11</f>
        <v>78.766999999999996</v>
      </c>
      <c r="J12" s="27">
        <f>'Raw Plate Reader Measurements'!$B$12</f>
        <v>77.019000000000005</v>
      </c>
      <c r="K12" s="27">
        <f>'Raw Plate Reader Measurements'!$B$13</f>
        <v>38.340000000000003</v>
      </c>
      <c r="L12" s="27">
        <f>'Raw Plate Reader Measurements'!$B$14</f>
        <v>49.86</v>
      </c>
      <c r="M12" s="3"/>
      <c r="N12" s="3"/>
      <c r="P12" s="4">
        <f t="shared" ref="P12:P13" si="4">IF(ISBLANK(B12),"---", B12-$B$9)</f>
        <v>1.6500000000000001E-2</v>
      </c>
      <c r="Q12" s="4">
        <f t="shared" ref="Q12:Q13" si="5">IF(ISBLANK(C12),"---", C12-$B$9)</f>
        <v>1.55E-2</v>
      </c>
      <c r="R12" s="4">
        <f t="shared" ref="R12:R13" si="6">IF(ISBLANK(D12),"---", D12-$B$9)</f>
        <v>1.6500000000000001E-2</v>
      </c>
      <c r="S12" s="4">
        <f t="shared" ref="S12:S13" si="7">IF(ISBLANK(E12),"---", E12-$B$9)</f>
        <v>1.4499999999999999E-2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2.3752499999999941</v>
      </c>
      <c r="X12" s="4">
        <f t="shared" ref="X12:X13" si="11">IF(ISBLANK(J12),"---",J12-$I$9)</f>
        <v>0.62725000000000364</v>
      </c>
      <c r="Y12" s="4">
        <f t="shared" ref="Y12:Y13" si="12">IF(ISBLANK(K12),"---",K12-$I$9)</f>
        <v>-38.051749999999998</v>
      </c>
      <c r="Z12" s="4">
        <f t="shared" ref="Z12:Z13" si="13">IF(ISBLANK(L12),"---",L12-$I$9)</f>
        <v>-26.531750000000002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8.1171122340493711E-3</v>
      </c>
      <c r="AE12" s="15">
        <f t="shared" ref="AE12:AE13" si="17">IF(AND(ISNUMBER(X12),ISNUMBER(Q12)),(X12*$B$3)/(Q12*$B$2),"---")</f>
        <v>2.2818397440085817E-3</v>
      </c>
      <c r="AF12" s="15">
        <f t="shared" ref="AF12:AF13" si="18">IF(AND(ISNUMBER(Y12),ISNUMBER(R12)),(Y12*$B$3)/(R12*$B$2),"---")</f>
        <v>-0.13003697524554844</v>
      </c>
      <c r="AG12" s="15">
        <f t="shared" ref="AG12:AG13" si="19">IF(AND(ISNUMBER(Z12),ISNUMBER(S12)),(Z12*$B$3)/(S12*$B$2),"---")</f>
        <v>-0.10317490141537798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-5.5703231170717113E-2</v>
      </c>
      <c r="AL12" s="15">
        <f>STDEV(AD12:AI12)</f>
        <v>7.121415979351399E-2</v>
      </c>
      <c r="AM12" s="15" t="e">
        <f>GEOMEAN(AD12:AI12)</f>
        <v>#NUM!</v>
      </c>
      <c r="AN12" s="14" t="e">
        <f>EXP(STDEV(AP12:AU12))</f>
        <v>#NUM!</v>
      </c>
      <c r="AP12" s="15">
        <f>IF(ISNUMBER(AD12),LN(AD12),"---")</f>
        <v>-4.8137808242629179</v>
      </c>
      <c r="AQ12" s="15">
        <f t="shared" ref="AQ12:AQ13" si="22">IF(ISNUMBER(AE12),LN(AE12),"---")</f>
        <v>-6.0827732561219028</v>
      </c>
      <c r="AR12" s="15" t="e">
        <f t="shared" ref="AR12:AR13" si="23">IF(ISNUMBER(AF12),LN(AF12),"---")</f>
        <v>#NUM!</v>
      </c>
      <c r="AS12" s="15" t="e">
        <f t="shared" ref="AS12:AS13" si="24">IF(ISNUMBER(AG12),LN(AG12),"---")</f>
        <v>#NUM!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3">
      <c r="A13" t="s">
        <v>46</v>
      </c>
      <c r="B13" s="27">
        <f>'Raw Plate Reader Measurements'!$N$7</f>
        <v>6.4000000000000001E-2</v>
      </c>
      <c r="C13" s="27">
        <f>'Raw Plate Reader Measurements'!$N$8</f>
        <v>6.5000000000000002E-2</v>
      </c>
      <c r="D13" s="27">
        <f>'Raw Plate Reader Measurements'!$N$9</f>
        <v>6.4000000000000001E-2</v>
      </c>
      <c r="E13" s="27">
        <f>'Raw Plate Reader Measurements'!$N$10</f>
        <v>5.8999999999999997E-2</v>
      </c>
      <c r="F13" s="3"/>
      <c r="G13" s="3"/>
      <c r="I13" s="27">
        <f>'Raw Plate Reader Measurements'!$C$7</f>
        <v>107.806</v>
      </c>
      <c r="J13" s="27">
        <f>'Raw Plate Reader Measurements'!$C$8</f>
        <v>63.621000000000002</v>
      </c>
      <c r="K13" s="27">
        <f>'Raw Plate Reader Measurements'!$C$9</f>
        <v>106.054</v>
      </c>
      <c r="L13" s="27">
        <f>'Raw Plate Reader Measurements'!$C$10</f>
        <v>130.24700000000001</v>
      </c>
      <c r="M13" s="3"/>
      <c r="N13" s="3"/>
      <c r="P13" s="4">
        <f t="shared" si="4"/>
        <v>2.4500000000000001E-2</v>
      </c>
      <c r="Q13" s="4">
        <f t="shared" si="5"/>
        <v>2.5500000000000002E-2</v>
      </c>
      <c r="R13" s="4">
        <f t="shared" si="6"/>
        <v>2.4500000000000001E-2</v>
      </c>
      <c r="S13" s="4">
        <f t="shared" si="7"/>
        <v>1.9499999999999997E-2</v>
      </c>
      <c r="T13" s="4" t="str">
        <f t="shared" si="8"/>
        <v>---</v>
      </c>
      <c r="U13" s="4" t="str">
        <f t="shared" si="9"/>
        <v>---</v>
      </c>
      <c r="W13" s="4">
        <f t="shared" si="10"/>
        <v>31.414249999999996</v>
      </c>
      <c r="X13" s="4">
        <f t="shared" si="11"/>
        <v>-12.77075</v>
      </c>
      <c r="Y13" s="4">
        <f t="shared" si="12"/>
        <v>29.66225</v>
      </c>
      <c r="Z13" s="4">
        <f t="shared" si="13"/>
        <v>53.855250000000012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7.2299747343029769E-2</v>
      </c>
      <c r="AE13" s="15">
        <f t="shared" si="17"/>
        <v>-2.8239200126125397E-2</v>
      </c>
      <c r="AF13" s="15">
        <f t="shared" si="18"/>
        <v>6.8267527654672158E-2</v>
      </c>
      <c r="AG13" s="15">
        <f t="shared" si="19"/>
        <v>0.15572903888888381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6.7014278440115094E-2</v>
      </c>
      <c r="AL13" s="15">
        <f t="shared" ref="AL13" si="28">STDEV(AD13:AI13)</f>
        <v>7.5217552728887957E-2</v>
      </c>
      <c r="AM13" s="15" t="e">
        <f t="shared" ref="AM13" si="29">GEOMEAN(AD13:AI13)</f>
        <v>#NUM!</v>
      </c>
      <c r="AN13" s="14" t="e">
        <f t="shared" ref="AN13" si="30">EXP(STDEV(AP13:AU13))</f>
        <v>#NUM!</v>
      </c>
      <c r="AP13" s="15">
        <f t="shared" ref="AP13" si="31">IF(ISNUMBER(AD13),LN(AD13),"---")</f>
        <v>-2.6269346443874277</v>
      </c>
      <c r="AQ13" s="15" t="e">
        <f t="shared" si="22"/>
        <v>#NUM!</v>
      </c>
      <c r="AR13" s="15">
        <f t="shared" si="23"/>
        <v>-2.6843210624354397</v>
      </c>
      <c r="AS13" s="15">
        <f t="shared" si="24"/>
        <v>-1.8596377121443306</v>
      </c>
      <c r="AT13" s="15" t="str">
        <f t="shared" si="25"/>
        <v>---</v>
      </c>
      <c r="AU13" s="15" t="str">
        <f t="shared" si="26"/>
        <v>---</v>
      </c>
    </row>
    <row r="14" spans="1:47" x14ac:dyDescent="0.3">
      <c r="A14" t="s">
        <v>47</v>
      </c>
      <c r="B14" s="27">
        <f>'Raw Plate Reader Measurements'!$N$11</f>
        <v>5.7000000000000002E-2</v>
      </c>
      <c r="C14" s="27">
        <f>'Raw Plate Reader Measurements'!$N$12</f>
        <v>5.8999999999999997E-2</v>
      </c>
      <c r="D14" s="27">
        <f>'Raw Plate Reader Measurements'!$N$13</f>
        <v>0.06</v>
      </c>
      <c r="E14" s="27">
        <f>'Raw Plate Reader Measurements'!$N$14</f>
        <v>0.06</v>
      </c>
      <c r="F14" s="3"/>
      <c r="G14" s="3"/>
      <c r="I14" s="27">
        <f>'Raw Plate Reader Measurements'!$C$11</f>
        <v>78.460999999999999</v>
      </c>
      <c r="J14" s="27">
        <f>'Raw Plate Reader Measurements'!$C$12</f>
        <v>101.408</v>
      </c>
      <c r="K14" s="27">
        <f>'Raw Plate Reader Measurements'!$C$13</f>
        <v>161.58500000000001</v>
      </c>
      <c r="L14" s="27">
        <f>'Raw Plate Reader Measurements'!$C$14</f>
        <v>98.828999999999994</v>
      </c>
      <c r="M14" s="3"/>
      <c r="N14" s="3"/>
      <c r="P14" s="4">
        <f t="shared" ref="P14:P26" si="32">IF(ISBLANK(B14),"---", B14-$B$9)</f>
        <v>1.7500000000000002E-2</v>
      </c>
      <c r="Q14" s="4">
        <f t="shared" ref="Q14:Q26" si="33">IF(ISBLANK(C14),"---", C14-$B$9)</f>
        <v>1.9499999999999997E-2</v>
      </c>
      <c r="R14" s="4">
        <f t="shared" ref="R14:R26" si="34">IF(ISBLANK(D14),"---", D14-$B$9)</f>
        <v>2.0499999999999997E-2</v>
      </c>
      <c r="S14" s="4">
        <f t="shared" ref="S14:S26" si="35">IF(ISBLANK(E14),"---", E14-$B$9)</f>
        <v>2.0499999999999997E-2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2.0692499999999967</v>
      </c>
      <c r="X14" s="4">
        <f t="shared" si="1"/>
        <v>25.016249999999999</v>
      </c>
      <c r="Y14" s="4">
        <f t="shared" si="1"/>
        <v>85.193250000000006</v>
      </c>
      <c r="Z14" s="4">
        <f t="shared" si="1"/>
        <v>22.437249999999992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6.6673166816139089E-3</v>
      </c>
      <c r="AE14" s="15">
        <f t="shared" ref="AE14:AE26" si="39">IF(AND(ISNUMBER(X14),ISNUMBER(Q14)),(X14*$B$3)/(Q14*$B$2),"---")</f>
        <v>7.2337544976655732E-2</v>
      </c>
      <c r="AF14" s="15">
        <f t="shared" ref="AF14:AF26" si="40">IF(AND(ISNUMBER(Y14),ISNUMBER(R14)),(Y14*$B$3)/(R14*$B$2),"---")</f>
        <v>0.23432978475182989</v>
      </c>
      <c r="AG14" s="15">
        <f t="shared" ref="AG14:AG26" si="41">IF(AND(ISNUMBER(Z14),ISNUMBER(S14)),(Z14*$B$3)/(S14*$B$2),"---")</f>
        <v>6.1715170661091029E-2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9.376245426779764E-2</v>
      </c>
      <c r="AL14" s="15">
        <f t="shared" ref="AL14:AL26" si="45">STDEV(AD14:AI14)</f>
        <v>9.8031954850218372E-2</v>
      </c>
      <c r="AM14" s="15">
        <f t="shared" ref="AM14:AM26" si="46">GEOMEAN(AD14:AI14)</f>
        <v>5.1390585916693939E-2</v>
      </c>
      <c r="AN14" s="14">
        <f t="shared" ref="AN14:AN26" si="47">EXP(STDEV(AP14:AU14))</f>
        <v>4.4187242755154124</v>
      </c>
      <c r="AP14" s="15">
        <f t="shared" ref="AP14:AP26" si="48">IF(ISNUMBER(AD14),LN(AD14),"---")</f>
        <v>-5.0105377966072044</v>
      </c>
      <c r="AQ14" s="15">
        <f t="shared" ref="AQ14:AQ26" si="49">IF(ISNUMBER(AE14),LN(AE14),"---")</f>
        <v>-2.6264119903211052</v>
      </c>
      <c r="AR14" s="15">
        <f t="shared" ref="AR14:AR26" si="50">IF(ISNUMBER(AF14),LN(AF14),"---")</f>
        <v>-1.451025819260801</v>
      </c>
      <c r="AS14" s="15">
        <f t="shared" ref="AS14:AS26" si="51">IF(ISNUMBER(AG14),LN(AG14),"---")</f>
        <v>-2.7852255004803217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3">
      <c r="A15" t="s">
        <v>50</v>
      </c>
      <c r="B15" s="27">
        <f>'Raw Plate Reader Measurements'!$O$7</f>
        <v>5.8000000000000003E-2</v>
      </c>
      <c r="C15" s="27">
        <f>'Raw Plate Reader Measurements'!$O$8</f>
        <v>5.7000000000000002E-2</v>
      </c>
      <c r="D15" s="27">
        <f>'Raw Plate Reader Measurements'!$O$9</f>
        <v>5.8999999999999997E-2</v>
      </c>
      <c r="E15" s="27">
        <f>'Raw Plate Reader Measurements'!$O$10</f>
        <v>5.7000000000000002E-2</v>
      </c>
      <c r="F15" s="3"/>
      <c r="G15" s="3"/>
      <c r="I15" s="27">
        <f>'Raw Plate Reader Measurements'!$D$7</f>
        <v>181.41300000000001</v>
      </c>
      <c r="J15" s="27">
        <f>'Raw Plate Reader Measurements'!$D$8</f>
        <v>240.398</v>
      </c>
      <c r="K15" s="27">
        <f>'Raw Plate Reader Measurements'!$D$9</f>
        <v>222.75299999999999</v>
      </c>
      <c r="L15" s="27">
        <f>'Raw Plate Reader Measurements'!$D$10</f>
        <v>210.59700000000001</v>
      </c>
      <c r="M15" s="3"/>
      <c r="N15" s="3"/>
      <c r="P15" s="4">
        <f t="shared" ref="P15" si="54">IF(ISBLANK(B15),"---", B15-$B$9)</f>
        <v>1.8500000000000003E-2</v>
      </c>
      <c r="Q15" s="4">
        <f t="shared" ref="Q15" si="55">IF(ISBLANK(C15),"---", C15-$B$9)</f>
        <v>1.7500000000000002E-2</v>
      </c>
      <c r="R15" s="4">
        <f t="shared" ref="R15" si="56">IF(ISBLANK(D15),"---", D15-$B$9)</f>
        <v>1.9499999999999997E-2</v>
      </c>
      <c r="S15" s="4">
        <f t="shared" ref="S15" si="57">IF(ISBLANK(E15),"---", E15-$B$9)</f>
        <v>1.7500000000000002E-2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105.02125000000001</v>
      </c>
      <c r="X15" s="4">
        <f t="shared" ref="X15" si="61">IF(ISBLANK(J15),"---",J15-$I$9)</f>
        <v>164.00624999999999</v>
      </c>
      <c r="Y15" s="4">
        <f t="shared" ref="Y15" si="62">IF(ISBLANK(K15),"---",K15-$I$9)</f>
        <v>146.36124999999998</v>
      </c>
      <c r="Z15" s="4">
        <f t="shared" ref="Z15" si="63">IF(ISBLANK(L15),"---",L15-$I$9)</f>
        <v>134.20525000000001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0.32009701415140107</v>
      </c>
      <c r="AE15" s="15">
        <f t="shared" ref="AE15" si="67">IF(AND(ISNUMBER(X15),ISNUMBER(Q15)),(X15*$B$3)/(Q15*$B$2),"---")</f>
        <v>0.52844344884085681</v>
      </c>
      <c r="AF15" s="15">
        <f t="shared" ref="AF15" si="68">IF(AND(ISNUMBER(Y15),ISNUMBER(R15)),(Y15*$B$3)/(R15*$B$2),"---")</f>
        <v>0.42322144624852059</v>
      </c>
      <c r="AG15" s="15">
        <f t="shared" ref="AG15" si="69">IF(AND(ISNUMBER(Z15),ISNUMBER(S15)),(Z15*$B$3)/(S15*$B$2),"---")</f>
        <v>0.43242184467085493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0.42604593847790839</v>
      </c>
      <c r="AL15" s="15">
        <f t="shared" ref="AL15" si="73">STDEV(AD15:AI15)</f>
        <v>8.5164653525996351E-2</v>
      </c>
      <c r="AM15" s="15">
        <f t="shared" ref="AM15" si="74">GEOMEAN(AD15:AI15)</f>
        <v>0.41945836371472489</v>
      </c>
      <c r="AN15" s="14">
        <f t="shared" ref="AN15" si="75">EXP(STDEV(AP15:AU15))</f>
        <v>1.2288822589992543</v>
      </c>
      <c r="AP15" s="15">
        <f t="shared" ref="AP15" si="76">IF(ISNUMBER(AD15),LN(AD15),"---")</f>
        <v>-1.1391311599117393</v>
      </c>
      <c r="AQ15" s="15">
        <f t="shared" ref="AQ15" si="77">IF(ISNUMBER(AE15),LN(AE15),"---")</f>
        <v>-0.63781948253643284</v>
      </c>
      <c r="AR15" s="15">
        <f t="shared" ref="AR15" si="78">IF(ISNUMBER(AF15),LN(AF15),"---")</f>
        <v>-0.85985972333140825</v>
      </c>
      <c r="AS15" s="15">
        <f t="shared" ref="AS15" si="79">IF(ISNUMBER(AG15),LN(AG15),"---")</f>
        <v>-0.83835367490283408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3">
      <c r="A16" t="s">
        <v>48</v>
      </c>
      <c r="B16" s="27">
        <f>'Raw Plate Reader Measurements'!$O$11</f>
        <v>6.0999999999999999E-2</v>
      </c>
      <c r="C16" s="27">
        <f>'Raw Plate Reader Measurements'!$O$12</f>
        <v>6.4000000000000001E-2</v>
      </c>
      <c r="D16" s="27">
        <f>'Raw Plate Reader Measurements'!$O$13</f>
        <v>6.3E-2</v>
      </c>
      <c r="E16" s="27">
        <f>'Raw Plate Reader Measurements'!$O$14</f>
        <v>6.5000000000000002E-2</v>
      </c>
      <c r="F16" s="3"/>
      <c r="G16" s="3"/>
      <c r="I16" s="27">
        <f>'Raw Plate Reader Measurements'!$D$11</f>
        <v>363.84800000000001</v>
      </c>
      <c r="J16" s="27">
        <f>'Raw Plate Reader Measurements'!$D$12</f>
        <v>302.58</v>
      </c>
      <c r="K16" s="27">
        <f>'Raw Plate Reader Measurements'!$D$13</f>
        <v>240.03399999999999</v>
      </c>
      <c r="L16" s="27">
        <f>'Raw Plate Reader Measurements'!$D$14</f>
        <v>215.89699999999999</v>
      </c>
      <c r="M16" s="3"/>
      <c r="N16" s="3"/>
      <c r="P16" s="4">
        <f t="shared" si="32"/>
        <v>2.1499999999999998E-2</v>
      </c>
      <c r="Q16" s="4">
        <f t="shared" si="33"/>
        <v>2.4500000000000001E-2</v>
      </c>
      <c r="R16" s="4">
        <f t="shared" si="34"/>
        <v>2.35E-2</v>
      </c>
      <c r="S16" s="4">
        <f t="shared" si="35"/>
        <v>2.5500000000000002E-2</v>
      </c>
      <c r="T16" s="4" t="str">
        <f t="shared" si="36"/>
        <v>---</v>
      </c>
      <c r="U16" s="4" t="str">
        <f t="shared" si="37"/>
        <v>---</v>
      </c>
      <c r="W16" s="4">
        <f t="shared" si="1"/>
        <v>287.45625000000001</v>
      </c>
      <c r="X16" s="4">
        <f t="shared" si="1"/>
        <v>226.18824999999998</v>
      </c>
      <c r="Y16" s="4">
        <f t="shared" si="1"/>
        <v>163.64224999999999</v>
      </c>
      <c r="Z16" s="4">
        <f t="shared" si="1"/>
        <v>139.50524999999999</v>
      </c>
      <c r="AA16" s="4" t="str">
        <f t="shared" si="1"/>
        <v>---</v>
      </c>
      <c r="AB16" s="4" t="str">
        <f t="shared" si="1"/>
        <v>---</v>
      </c>
      <c r="AD16" s="15">
        <f t="shared" si="38"/>
        <v>0.75389257179543612</v>
      </c>
      <c r="AE16" s="15">
        <f t="shared" si="39"/>
        <v>0.52057118431801019</v>
      </c>
      <c r="AF16" s="15">
        <f t="shared" si="40"/>
        <v>0.39264832425628821</v>
      </c>
      <c r="AG16" s="15">
        <f t="shared" si="41"/>
        <v>0.30847966434196544</v>
      </c>
      <c r="AH16" s="15" t="str">
        <f t="shared" si="42"/>
        <v>---</v>
      </c>
      <c r="AI16" s="15" t="str">
        <f t="shared" si="43"/>
        <v>---</v>
      </c>
      <c r="AK16" s="15">
        <f t="shared" si="44"/>
        <v>0.49389793617792499</v>
      </c>
      <c r="AL16" s="15">
        <f t="shared" si="45"/>
        <v>0.19402756862633463</v>
      </c>
      <c r="AM16" s="15">
        <f t="shared" si="46"/>
        <v>0.46693343096799583</v>
      </c>
      <c r="AN16" s="14">
        <f t="shared" si="47"/>
        <v>1.4686658819936995</v>
      </c>
      <c r="AP16" s="15">
        <f t="shared" si="48"/>
        <v>-0.28250539884998199</v>
      </c>
      <c r="AQ16" s="15">
        <f t="shared" si="49"/>
        <v>-0.65282863886021658</v>
      </c>
      <c r="AR16" s="15">
        <f t="shared" si="50"/>
        <v>-0.93484091695009253</v>
      </c>
      <c r="AS16" s="15">
        <f t="shared" si="51"/>
        <v>-1.1760993556636168</v>
      </c>
      <c r="AT16" s="15" t="str">
        <f t="shared" si="52"/>
        <v>---</v>
      </c>
      <c r="AU16" s="15" t="str">
        <f t="shared" si="53"/>
        <v>---</v>
      </c>
    </row>
    <row r="17" spans="1:47" x14ac:dyDescent="0.3">
      <c r="A17" t="s">
        <v>49</v>
      </c>
      <c r="B17" s="27">
        <f>'Raw Plate Reader Measurements'!$P$7</f>
        <v>5.8000000000000003E-2</v>
      </c>
      <c r="C17" s="27">
        <f>'Raw Plate Reader Measurements'!$P$8</f>
        <v>0.06</v>
      </c>
      <c r="D17" s="27">
        <f>'Raw Plate Reader Measurements'!$P$9</f>
        <v>6.6000000000000003E-2</v>
      </c>
      <c r="E17" s="27">
        <f>'Raw Plate Reader Measurements'!$P$10</f>
        <v>5.7000000000000002E-2</v>
      </c>
      <c r="F17" s="3"/>
      <c r="G17" s="3"/>
      <c r="I17" s="27">
        <f>'Raw Plate Reader Measurements'!$E$7</f>
        <v>144.226</v>
      </c>
      <c r="J17" s="27">
        <f>'Raw Plate Reader Measurements'!$E$8</f>
        <v>82.58</v>
      </c>
      <c r="K17" s="27">
        <f>'Raw Plate Reader Measurements'!$E$9</f>
        <v>163.04</v>
      </c>
      <c r="L17" s="27">
        <f>'Raw Plate Reader Measurements'!$E$10</f>
        <v>132.255</v>
      </c>
      <c r="M17" s="3"/>
      <c r="N17" s="3"/>
      <c r="P17" s="4">
        <f t="shared" ref="P17" si="82">IF(ISBLANK(B17),"---", B17-$B$9)</f>
        <v>1.8500000000000003E-2</v>
      </c>
      <c r="Q17" s="4">
        <f t="shared" ref="Q17" si="83">IF(ISBLANK(C17),"---", C17-$B$9)</f>
        <v>2.0499999999999997E-2</v>
      </c>
      <c r="R17" s="4">
        <f t="shared" ref="R17" si="84">IF(ISBLANK(D17),"---", D17-$B$9)</f>
        <v>2.6500000000000003E-2</v>
      </c>
      <c r="S17" s="4">
        <f t="shared" ref="S17" si="85">IF(ISBLANK(E17),"---", E17-$B$9)</f>
        <v>1.7500000000000002E-2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67.834249999999997</v>
      </c>
      <c r="X17" s="4">
        <f t="shared" ref="X17" si="89">IF(ISBLANK(J17),"---",J17-$I$9)</f>
        <v>6.1882499999999965</v>
      </c>
      <c r="Y17" s="4">
        <f t="shared" ref="Y17" si="90">IF(ISBLANK(K17),"---",K17-$I$9)</f>
        <v>86.64824999999999</v>
      </c>
      <c r="Z17" s="4">
        <f t="shared" ref="Z17" si="91">IF(ISBLANK(L17),"---",L17-$I$9)</f>
        <v>55.863249999999994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0.2067537844217211</v>
      </c>
      <c r="AE17" s="15">
        <f t="shared" ref="AE17" si="95">IF(AND(ISNUMBER(X17),ISNUMBER(Q17)),(X17*$B$3)/(Q17*$B$2),"---")</f>
        <v>1.7021199337864331E-2</v>
      </c>
      <c r="AF17" s="15">
        <f t="shared" ref="AF17" si="96">IF(AND(ISNUMBER(Y17),ISNUMBER(R17)),(Y17*$B$3)/(R17*$B$2),"---")</f>
        <v>0.18436992979425018</v>
      </c>
      <c r="AG17" s="15">
        <f t="shared" ref="AG17" si="97">IF(AND(ISNUMBER(Z17),ISNUMBER(S17)),(Z17*$B$3)/(S17*$B$2),"---")</f>
        <v>0.17999660679674703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0.14703538008764566</v>
      </c>
      <c r="AL17" s="15">
        <f t="shared" ref="AL17" si="101">STDEV(AD17:AI17)</f>
        <v>8.7464823558214208E-2</v>
      </c>
      <c r="AM17" s="15">
        <f t="shared" ref="AM17" si="102">GEOMEAN(AD17:AI17)</f>
        <v>0.10395598755685427</v>
      </c>
      <c r="AN17" s="14">
        <f t="shared" ref="AN17" si="103">EXP(STDEV(AP17:AU17))</f>
        <v>3.3462940774234324</v>
      </c>
      <c r="AP17" s="15">
        <f t="shared" ref="AP17" si="104">IF(ISNUMBER(AD17),LN(AD17),"---")</f>
        <v>-1.5762266409086345</v>
      </c>
      <c r="AQ17" s="15">
        <f t="shared" ref="AQ17" si="105">IF(ISNUMBER(AE17),LN(AE17),"---")</f>
        <v>-4.0732956919350398</v>
      </c>
      <c r="AR17" s="15">
        <f t="shared" ref="AR17" si="106">IF(ISNUMBER(AF17),LN(AF17),"---")</f>
        <v>-1.6908110516871848</v>
      </c>
      <c r="AS17" s="15">
        <f t="shared" ref="AS17" si="107">IF(ISNUMBER(AG17),LN(AG17),"---")</f>
        <v>-1.7148172793987946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3">
      <c r="A18" t="s">
        <v>51</v>
      </c>
      <c r="B18" s="27">
        <f>'Raw Plate Reader Measurements'!$P$11</f>
        <v>5.1999999999999998E-2</v>
      </c>
      <c r="C18" s="27">
        <f>'Raw Plate Reader Measurements'!$P$12</f>
        <v>0.06</v>
      </c>
      <c r="D18" s="27">
        <f>'Raw Plate Reader Measurements'!$P$13</f>
        <v>6.0999999999999999E-2</v>
      </c>
      <c r="E18" s="27">
        <f>'Raw Plate Reader Measurements'!$P$14</f>
        <v>5.5E-2</v>
      </c>
      <c r="F18" s="3"/>
      <c r="G18" s="3"/>
      <c r="I18" s="27">
        <f>'Raw Plate Reader Measurements'!$E$11</f>
        <v>117.952</v>
      </c>
      <c r="J18" s="27">
        <f>'Raw Plate Reader Measurements'!$E$12</f>
        <v>104.97799999999999</v>
      </c>
      <c r="K18" s="27">
        <f>'Raw Plate Reader Measurements'!$E$13</f>
        <v>97.837999999999994</v>
      </c>
      <c r="L18" s="27">
        <f>'Raw Plate Reader Measurements'!$E$14</f>
        <v>119.536</v>
      </c>
      <c r="M18" s="3"/>
      <c r="N18" s="3"/>
      <c r="P18" s="4">
        <f t="shared" si="32"/>
        <v>1.2499999999999997E-2</v>
      </c>
      <c r="Q18" s="4">
        <f t="shared" si="33"/>
        <v>2.0499999999999997E-2</v>
      </c>
      <c r="R18" s="4">
        <f t="shared" si="34"/>
        <v>2.1499999999999998E-2</v>
      </c>
      <c r="S18" s="4">
        <f t="shared" si="35"/>
        <v>1.55E-2</v>
      </c>
      <c r="T18" s="4" t="str">
        <f t="shared" si="36"/>
        <v>---</v>
      </c>
      <c r="U18" s="4" t="str">
        <f t="shared" si="37"/>
        <v>---</v>
      </c>
      <c r="W18" s="4">
        <f t="shared" si="1"/>
        <v>41.560249999999996</v>
      </c>
      <c r="X18" s="4">
        <f t="shared" si="1"/>
        <v>28.586249999999993</v>
      </c>
      <c r="Y18" s="4">
        <f t="shared" si="1"/>
        <v>21.446249999999992</v>
      </c>
      <c r="Z18" s="4">
        <f t="shared" si="1"/>
        <v>43.14425</v>
      </c>
      <c r="AA18" s="4" t="str">
        <f t="shared" si="1"/>
        <v>---</v>
      </c>
      <c r="AB18" s="4" t="str">
        <f t="shared" si="1"/>
        <v>---</v>
      </c>
      <c r="AD18" s="15">
        <f t="shared" si="38"/>
        <v>0.18747540769064297</v>
      </c>
      <c r="AE18" s="15">
        <f t="shared" si="39"/>
        <v>7.862841022454238E-2</v>
      </c>
      <c r="AF18" s="15">
        <f t="shared" si="40"/>
        <v>5.6245667185416445E-2</v>
      </c>
      <c r="AG18" s="15">
        <f t="shared" si="41"/>
        <v>0.15695219509835259</v>
      </c>
      <c r="AH18" s="15" t="str">
        <f t="shared" si="42"/>
        <v>---</v>
      </c>
      <c r="AI18" s="15" t="str">
        <f t="shared" si="43"/>
        <v>---</v>
      </c>
      <c r="AK18" s="15">
        <f t="shared" si="44"/>
        <v>0.11982542004973859</v>
      </c>
      <c r="AL18" s="15">
        <f t="shared" si="45"/>
        <v>6.2435291425471065E-2</v>
      </c>
      <c r="AM18" s="15">
        <f t="shared" si="46"/>
        <v>0.1068058564998868</v>
      </c>
      <c r="AN18" s="14">
        <f t="shared" si="47"/>
        <v>1.7657218922846982</v>
      </c>
      <c r="AP18" s="15">
        <f t="shared" si="48"/>
        <v>-1.6741076011570006</v>
      </c>
      <c r="AQ18" s="15">
        <f t="shared" si="49"/>
        <v>-2.5430221916170086</v>
      </c>
      <c r="AR18" s="15">
        <f t="shared" si="50"/>
        <v>-2.8780262686792208</v>
      </c>
      <c r="AS18" s="15">
        <f t="shared" si="51"/>
        <v>-1.8518140098196767</v>
      </c>
      <c r="AT18" s="15" t="str">
        <f t="shared" si="52"/>
        <v>---</v>
      </c>
      <c r="AU18" s="15" t="str">
        <f t="shared" si="53"/>
        <v>---</v>
      </c>
    </row>
    <row r="19" spans="1:47" x14ac:dyDescent="0.3">
      <c r="A19" t="s">
        <v>52</v>
      </c>
      <c r="B19" s="27">
        <f>'Raw Plate Reader Measurements'!$Q$7</f>
        <v>6.0999999999999999E-2</v>
      </c>
      <c r="C19" s="27">
        <f>'Raw Plate Reader Measurements'!$Q$8</f>
        <v>6.5000000000000002E-2</v>
      </c>
      <c r="D19" s="27">
        <f>'Raw Plate Reader Measurements'!$Q$9</f>
        <v>5.8000000000000003E-2</v>
      </c>
      <c r="E19" s="27">
        <f>'Raw Plate Reader Measurements'!$Q$10</f>
        <v>5.7000000000000002E-2</v>
      </c>
      <c r="F19" s="3"/>
      <c r="G19" s="3"/>
      <c r="I19" s="27">
        <f>'Raw Plate Reader Measurements'!$F$7</f>
        <v>53.697000000000003</v>
      </c>
      <c r="J19" s="27">
        <f>'Raw Plate Reader Measurements'!$F$8</f>
        <v>91.007000000000005</v>
      </c>
      <c r="K19" s="27">
        <f>'Raw Plate Reader Measurements'!$F$9</f>
        <v>67.707999999999998</v>
      </c>
      <c r="L19" s="27">
        <f>'Raw Plate Reader Measurements'!$F$10</f>
        <v>41.459000000000003</v>
      </c>
      <c r="M19" s="3"/>
      <c r="N19" s="3"/>
      <c r="P19" s="4">
        <f t="shared" ref="P19" si="110">IF(ISBLANK(B19),"---", B19-$B$9)</f>
        <v>2.1499999999999998E-2</v>
      </c>
      <c r="Q19" s="4">
        <f t="shared" ref="Q19" si="111">IF(ISBLANK(C19),"---", C19-$B$9)</f>
        <v>2.5500000000000002E-2</v>
      </c>
      <c r="R19" s="4">
        <f t="shared" ref="R19" si="112">IF(ISBLANK(D19),"---", D19-$B$9)</f>
        <v>1.8500000000000003E-2</v>
      </c>
      <c r="S19" s="4">
        <f t="shared" ref="S19" si="113">IF(ISBLANK(E19),"---", E19-$B$9)</f>
        <v>1.7500000000000002E-2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-22.694749999999999</v>
      </c>
      <c r="X19" s="4">
        <f t="shared" ref="X19" si="117">IF(ISBLANK(J19),"---",J19-$I$9)</f>
        <v>14.615250000000003</v>
      </c>
      <c r="Y19" s="4">
        <f t="shared" ref="Y19" si="118">IF(ISBLANK(K19),"---",K19-$I$9)</f>
        <v>-8.6837500000000034</v>
      </c>
      <c r="Z19" s="4">
        <f t="shared" ref="Z19" si="119">IF(ISBLANK(L19),"---",L19-$I$9)</f>
        <v>-34.932749999999999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-5.9520025895260488E-2</v>
      </c>
      <c r="AE19" s="15">
        <f t="shared" ref="AE19" si="123">IF(AND(ISNUMBER(X19),ISNUMBER(Q19)),(X19*$B$3)/(Q19*$B$2),"---")</f>
        <v>3.2317833302143904E-2</v>
      </c>
      <c r="AF19" s="15">
        <f t="shared" ref="AF19" si="124">IF(AND(ISNUMBER(Y19),ISNUMBER(R19)),(Y19*$B$3)/(R19*$B$2),"---")</f>
        <v>-2.6467428702640943E-2</v>
      </c>
      <c r="AG19" s="15">
        <f t="shared" ref="AG19" si="125">IF(AND(ISNUMBER(Z19),ISNUMBER(S19)),(Z19*$B$3)/(S19*$B$2),"---")</f>
        <v>-0.11255658176133801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-4.1556550764273885E-2</v>
      </c>
      <c r="AL19" s="15">
        <f t="shared" ref="AL19" si="129">STDEV(AD19:AI19)</f>
        <v>6.0687167963112541E-2</v>
      </c>
      <c r="AM19" s="15" t="e">
        <f t="shared" ref="AM19" si="130">GEOMEAN(AD19:AI19)</f>
        <v>#NUM!</v>
      </c>
      <c r="AN19" s="14" t="e">
        <f t="shared" ref="AN19" si="131">EXP(STDEV(AP19:AU19))</f>
        <v>#NUM!</v>
      </c>
      <c r="AP19" s="15" t="e">
        <f t="shared" ref="AP19" si="132">IF(ISNUMBER(AD19),LN(AD19),"---")</f>
        <v>#NUM!</v>
      </c>
      <c r="AQ19" s="15">
        <f t="shared" ref="AQ19" si="133">IF(ISNUMBER(AE19),LN(AE19),"---")</f>
        <v>-3.4321360864952659</v>
      </c>
      <c r="AR19" s="15" t="e">
        <f t="shared" ref="AR19" si="134">IF(ISNUMBER(AF19),LN(AF19),"---")</f>
        <v>#NUM!</v>
      </c>
      <c r="AS19" s="15" t="e">
        <f t="shared" ref="AS19" si="135">IF(ISNUMBER(AG19),LN(AG19),"---")</f>
        <v>#NUM!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 x14ac:dyDescent="0.3">
      <c r="A20" t="s">
        <v>53</v>
      </c>
      <c r="B20" s="27">
        <f>'Raw Plate Reader Measurements'!$Q$11</f>
        <v>5.7000000000000002E-2</v>
      </c>
      <c r="C20" s="27">
        <f>'Raw Plate Reader Measurements'!$Q$12</f>
        <v>0.06</v>
      </c>
      <c r="D20" s="27">
        <f>'Raw Plate Reader Measurements'!$Q$13</f>
        <v>6.3E-2</v>
      </c>
      <c r="E20" s="27">
        <f>'Raw Plate Reader Measurements'!$Q$14</f>
        <v>0.06</v>
      </c>
      <c r="F20" s="3"/>
      <c r="G20" s="3"/>
      <c r="I20" s="27">
        <f>'Raw Plate Reader Measurements'!$F$11</f>
        <v>44.680999999999997</v>
      </c>
      <c r="J20" s="27">
        <f>'Raw Plate Reader Measurements'!$F$12</f>
        <v>81.713999999999999</v>
      </c>
      <c r="K20" s="27">
        <f>'Raw Plate Reader Measurements'!$F$13</f>
        <v>47.93</v>
      </c>
      <c r="L20" s="27">
        <f>'Raw Plate Reader Measurements'!$F$14</f>
        <v>60.341999999999999</v>
      </c>
      <c r="M20" s="3"/>
      <c r="N20" s="3"/>
      <c r="P20" s="4">
        <f t="shared" si="32"/>
        <v>1.7500000000000002E-2</v>
      </c>
      <c r="Q20" s="4">
        <f t="shared" si="33"/>
        <v>2.0499999999999997E-2</v>
      </c>
      <c r="R20" s="4">
        <f t="shared" si="34"/>
        <v>2.35E-2</v>
      </c>
      <c r="S20" s="4">
        <f t="shared" si="35"/>
        <v>2.0499999999999997E-2</v>
      </c>
      <c r="T20" s="4" t="str">
        <f t="shared" si="36"/>
        <v>---</v>
      </c>
      <c r="U20" s="4" t="str">
        <f t="shared" si="37"/>
        <v>---</v>
      </c>
      <c r="W20" s="4">
        <f t="shared" si="1"/>
        <v>-31.710750000000004</v>
      </c>
      <c r="X20" s="4">
        <f t="shared" si="1"/>
        <v>5.3222499999999968</v>
      </c>
      <c r="Y20" s="4">
        <f t="shared" si="1"/>
        <v>-28.461750000000002</v>
      </c>
      <c r="Z20" s="4">
        <f t="shared" si="1"/>
        <v>-16.049750000000003</v>
      </c>
      <c r="AA20" s="4" t="str">
        <f t="shared" si="1"/>
        <v>---</v>
      </c>
      <c r="AB20" s="4" t="str">
        <f t="shared" si="1"/>
        <v>---</v>
      </c>
      <c r="AD20" s="15">
        <f t="shared" si="38"/>
        <v>-0.10217499696097071</v>
      </c>
      <c r="AE20" s="15">
        <f t="shared" si="39"/>
        <v>1.4639207882026169E-2</v>
      </c>
      <c r="AF20" s="15">
        <f t="shared" si="40"/>
        <v>-6.8292011646756343E-2</v>
      </c>
      <c r="AG20" s="15">
        <f t="shared" si="41"/>
        <v>-4.4145920748658869E-2</v>
      </c>
      <c r="AH20" s="15" t="str">
        <f t="shared" si="42"/>
        <v>---</v>
      </c>
      <c r="AI20" s="15" t="str">
        <f t="shared" si="43"/>
        <v>---</v>
      </c>
      <c r="AK20" s="15">
        <f t="shared" si="44"/>
        <v>-4.9993430368589942E-2</v>
      </c>
      <c r="AL20" s="15">
        <f t="shared" si="45"/>
        <v>4.9225079193499589E-2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>
        <f t="shared" si="49"/>
        <v>-4.2240518783317542</v>
      </c>
      <c r="AR20" s="15" t="e">
        <f t="shared" si="50"/>
        <v>#NUM!</v>
      </c>
      <c r="AS20" s="15" t="e">
        <f t="shared" si="51"/>
        <v>#NUM!</v>
      </c>
      <c r="AT20" s="15" t="str">
        <f t="shared" si="52"/>
        <v>---</v>
      </c>
      <c r="AU20" s="15" t="str">
        <f t="shared" si="53"/>
        <v>---</v>
      </c>
    </row>
    <row r="21" spans="1:47" x14ac:dyDescent="0.3">
      <c r="A21" t="s">
        <v>54</v>
      </c>
      <c r="B21" s="27">
        <f>'Raw Plate Reader Measurements'!$R$7</f>
        <v>0.06</v>
      </c>
      <c r="C21" s="27">
        <f>'Raw Plate Reader Measurements'!$R$8</f>
        <v>4.4999999999999998E-2</v>
      </c>
      <c r="D21" s="27">
        <f>'Raw Plate Reader Measurements'!$R$9</f>
        <v>6.9000000000000006E-2</v>
      </c>
      <c r="E21" s="27">
        <f>'Raw Plate Reader Measurements'!$R$10</f>
        <v>0.05</v>
      </c>
      <c r="F21" s="3"/>
      <c r="G21" s="3"/>
      <c r="I21" s="27">
        <f>'Raw Plate Reader Measurements'!$G$7</f>
        <v>95.228999999999999</v>
      </c>
      <c r="J21" s="27">
        <f>'Raw Plate Reader Measurements'!$G$8</f>
        <v>60.363999999999997</v>
      </c>
      <c r="K21" s="27">
        <f>'Raw Plate Reader Measurements'!$G$9</f>
        <v>170.51</v>
      </c>
      <c r="L21" s="27">
        <f>'Raw Plate Reader Measurements'!$G$10</f>
        <v>43.606999999999999</v>
      </c>
      <c r="M21" s="3"/>
      <c r="N21" s="3"/>
      <c r="P21" s="4">
        <f t="shared" ref="P21" si="138">IF(ISBLANK(B21),"---", B21-$B$9)</f>
        <v>2.0499999999999997E-2</v>
      </c>
      <c r="Q21" s="4">
        <f t="shared" ref="Q21" si="139">IF(ISBLANK(C21),"---", C21-$B$9)</f>
        <v>5.4999999999999979E-3</v>
      </c>
      <c r="R21" s="4">
        <f t="shared" ref="R21" si="140">IF(ISBLANK(D21),"---", D21-$B$9)</f>
        <v>2.9500000000000005E-2</v>
      </c>
      <c r="S21" s="4">
        <f t="shared" ref="S21" si="141">IF(ISBLANK(E21),"---", E21-$B$9)</f>
        <v>1.0500000000000002E-2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18.837249999999997</v>
      </c>
      <c r="X21" s="4">
        <f t="shared" ref="X21" si="145">IF(ISBLANK(J21),"---",J21-$I$9)</f>
        <v>-16.027750000000005</v>
      </c>
      <c r="Y21" s="4">
        <f t="shared" ref="Y21" si="146">IF(ISBLANK(K21),"---",K21-$I$9)</f>
        <v>94.118249999999989</v>
      </c>
      <c r="Z21" s="4">
        <f t="shared" ref="Z21" si="147">IF(ISBLANK(L21),"---",L21-$I$9)</f>
        <v>-32.784750000000003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5.1813127657606761E-2</v>
      </c>
      <c r="AE21" s="15">
        <f t="shared" ref="AE21" si="151">IF(AND(ISNUMBER(X21),ISNUMBER(Q21)),(X21*$B$3)/(Q21*$B$2),"---")</f>
        <v>-0.16431833989174011</v>
      </c>
      <c r="AF21" s="15">
        <f t="shared" ref="AF21" si="152">IF(AND(ISNUMBER(Y21),ISNUMBER(R21)),(Y21*$B$3)/(R21*$B$2),"---")</f>
        <v>0.17989868792570649</v>
      </c>
      <c r="AG21" s="15">
        <f t="shared" ref="AG21" si="153">IF(AND(ISNUMBER(Z21),ISNUMBER(S21)),(Z21*$B$3)/(S21*$B$2),"---")</f>
        <v>-0.17605920871293299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-2.7166433255339961E-2</v>
      </c>
      <c r="AL21" s="15">
        <f t="shared" ref="AL21" si="157">STDEV(AD21:AI21)</f>
        <v>0.17329496966077651</v>
      </c>
      <c r="AM21" s="15" t="e">
        <f t="shared" ref="AM21" si="158">GEOMEAN(AD21:AI21)</f>
        <v>#NUM!</v>
      </c>
      <c r="AN21" s="14" t="e">
        <f t="shared" ref="AN21" si="159">EXP(STDEV(AP21:AU21))</f>
        <v>#NUM!</v>
      </c>
      <c r="AP21" s="15">
        <f t="shared" ref="AP21" si="160">IF(ISNUMBER(AD21),LN(AD21),"---")</f>
        <v>-2.9601117321410491</v>
      </c>
      <c r="AQ21" s="15" t="e">
        <f t="shared" ref="AQ21" si="161">IF(ISNUMBER(AE21),LN(AE21),"---")</f>
        <v>#NUM!</v>
      </c>
      <c r="AR21" s="15">
        <f t="shared" ref="AR21" si="162">IF(ISNUMBER(AF21),LN(AF21),"---")</f>
        <v>-1.7153614314057399</v>
      </c>
      <c r="AS21" s="15" t="e">
        <f t="shared" ref="AS21" si="163">IF(ISNUMBER(AG21),LN(AG21),"---")</f>
        <v>#NUM!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 x14ac:dyDescent="0.3">
      <c r="A22" t="s">
        <v>55</v>
      </c>
      <c r="B22" s="27">
        <f>'Raw Plate Reader Measurements'!$R$11</f>
        <v>5.7000000000000002E-2</v>
      </c>
      <c r="C22" s="27">
        <f>'Raw Plate Reader Measurements'!$R$12</f>
        <v>6.2E-2</v>
      </c>
      <c r="D22" s="27">
        <f>'Raw Plate Reader Measurements'!$R$13</f>
        <v>4.5999999999999999E-2</v>
      </c>
      <c r="E22" s="27">
        <f>'Raw Plate Reader Measurements'!$R$14</f>
        <v>5.2999999999999999E-2</v>
      </c>
      <c r="F22" s="3"/>
      <c r="G22" s="3"/>
      <c r="I22" s="27">
        <f>'Raw Plate Reader Measurements'!$G$11</f>
        <v>114.824</v>
      </c>
      <c r="J22" s="27">
        <f>'Raw Plate Reader Measurements'!$G$12</f>
        <v>196.75700000000001</v>
      </c>
      <c r="K22" s="27">
        <f>'Raw Plate Reader Measurements'!$G$13</f>
        <v>83.706000000000003</v>
      </c>
      <c r="L22" s="27">
        <f>'Raw Plate Reader Measurements'!$G$14</f>
        <v>111.215</v>
      </c>
      <c r="M22" s="3"/>
      <c r="N22" s="3"/>
      <c r="P22" s="4">
        <f t="shared" si="32"/>
        <v>1.7500000000000002E-2</v>
      </c>
      <c r="Q22" s="4">
        <f t="shared" si="33"/>
        <v>2.2499999999999999E-2</v>
      </c>
      <c r="R22" s="4">
        <f t="shared" si="34"/>
        <v>6.4999999999999988E-3</v>
      </c>
      <c r="S22" s="4">
        <f t="shared" si="35"/>
        <v>1.3499999999999998E-2</v>
      </c>
      <c r="T22" s="4" t="str">
        <f t="shared" si="36"/>
        <v>---</v>
      </c>
      <c r="U22" s="4" t="str">
        <f t="shared" si="37"/>
        <v>---</v>
      </c>
      <c r="W22" s="4">
        <f t="shared" si="1"/>
        <v>38.432249999999996</v>
      </c>
      <c r="X22" s="4">
        <f t="shared" si="1"/>
        <v>120.36525</v>
      </c>
      <c r="Y22" s="4">
        <f t="shared" si="1"/>
        <v>7.3142500000000013</v>
      </c>
      <c r="Z22" s="4">
        <f t="shared" si="1"/>
        <v>34.823250000000002</v>
      </c>
      <c r="AA22" s="4" t="str">
        <f t="shared" si="1"/>
        <v>---</v>
      </c>
      <c r="AB22" s="4" t="str">
        <f t="shared" si="1"/>
        <v>---</v>
      </c>
      <c r="AD22" s="15">
        <f t="shared" si="38"/>
        <v>0.12383229746862706</v>
      </c>
      <c r="AE22" s="15">
        <f t="shared" si="39"/>
        <v>0.30164405646068271</v>
      </c>
      <c r="AF22" s="15">
        <f t="shared" si="40"/>
        <v>6.3450144007855397E-2</v>
      </c>
      <c r="AG22" s="15">
        <f t="shared" si="41"/>
        <v>0.14544932180930506</v>
      </c>
      <c r="AH22" s="15" t="str">
        <f t="shared" si="42"/>
        <v>---</v>
      </c>
      <c r="AI22" s="15" t="str">
        <f t="shared" si="43"/>
        <v>---</v>
      </c>
      <c r="AK22" s="15">
        <f t="shared" si="44"/>
        <v>0.15859395493661754</v>
      </c>
      <c r="AL22" s="15">
        <f t="shared" si="45"/>
        <v>0.10148371053863267</v>
      </c>
      <c r="AM22" s="15">
        <f t="shared" si="46"/>
        <v>0.13625995899781523</v>
      </c>
      <c r="AN22" s="14">
        <f t="shared" si="47"/>
        <v>1.8966274631666853</v>
      </c>
      <c r="AP22" s="15">
        <f t="shared" si="48"/>
        <v>-2.0888270685183183</v>
      </c>
      <c r="AQ22" s="15">
        <f t="shared" si="49"/>
        <v>-1.1985075777183469</v>
      </c>
      <c r="AR22" s="15">
        <f t="shared" si="50"/>
        <v>-2.7575008151969653</v>
      </c>
      <c r="AS22" s="15">
        <f t="shared" si="51"/>
        <v>-1.9279275567585341</v>
      </c>
      <c r="AT22" s="15" t="str">
        <f t="shared" si="52"/>
        <v>---</v>
      </c>
      <c r="AU22" s="15" t="str">
        <f t="shared" si="53"/>
        <v>---</v>
      </c>
    </row>
    <row r="23" spans="1:47" x14ac:dyDescent="0.3">
      <c r="A23" t="s">
        <v>56</v>
      </c>
      <c r="B23" s="27">
        <f>'Raw Plate Reader Measurements'!$S$7</f>
        <v>5.6000000000000001E-2</v>
      </c>
      <c r="C23" s="27">
        <f>'Raw Plate Reader Measurements'!$S$8</f>
        <v>5.7000000000000002E-2</v>
      </c>
      <c r="D23" s="27">
        <f>'Raw Plate Reader Measurements'!$S$9</f>
        <v>4.1000000000000002E-2</v>
      </c>
      <c r="E23" s="27">
        <f>'Raw Plate Reader Measurements'!$S$10</f>
        <v>5.8999999999999997E-2</v>
      </c>
      <c r="F23" s="3"/>
      <c r="G23" s="3"/>
      <c r="I23" s="27">
        <f>'Raw Plate Reader Measurements'!$H$7</f>
        <v>87.286000000000001</v>
      </c>
      <c r="J23" s="27">
        <f>'Raw Plate Reader Measurements'!$H$8</f>
        <v>71.650999999999996</v>
      </c>
      <c r="K23" s="27">
        <f>'Raw Plate Reader Measurements'!$H$9</f>
        <v>-18.875</v>
      </c>
      <c r="L23" s="27">
        <f>'Raw Plate Reader Measurements'!$H$10</f>
        <v>114.98399999999999</v>
      </c>
      <c r="M23" s="3"/>
      <c r="N23" s="3"/>
      <c r="P23" s="4">
        <f t="shared" ref="P23" si="166">IF(ISBLANK(B23),"---", B23-$B$9)</f>
        <v>1.6500000000000001E-2</v>
      </c>
      <c r="Q23" s="4">
        <f t="shared" ref="Q23" si="167">IF(ISBLANK(C23),"---", C23-$B$9)</f>
        <v>1.7500000000000002E-2</v>
      </c>
      <c r="R23" s="4">
        <f t="shared" ref="R23" si="168">IF(ISBLANK(D23),"---", D23-$B$9)</f>
        <v>1.5000000000000013E-3</v>
      </c>
      <c r="S23" s="4">
        <f t="shared" ref="S23" si="169">IF(ISBLANK(E23),"---", E23-$B$9)</f>
        <v>1.9499999999999997E-2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10.89425</v>
      </c>
      <c r="X23" s="4">
        <f t="shared" ref="X23" si="173">IF(ISBLANK(J23),"---",J23-$I$9)</f>
        <v>-4.7407500000000056</v>
      </c>
      <c r="Y23" s="4">
        <f t="shared" ref="Y23" si="174">IF(ISBLANK(K23),"---",K23-$I$9)</f>
        <v>-95.266750000000002</v>
      </c>
      <c r="Z23" s="4">
        <f t="shared" ref="Z23" si="175">IF(ISBLANK(L23),"---",L23-$I$9)</f>
        <v>38.592249999999993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3.7229702118005512E-2</v>
      </c>
      <c r="AE23" s="15">
        <f t="shared" ref="AE23" si="179">IF(AND(ISNUMBER(X23),ISNUMBER(Q23)),(X23*$B$3)/(Q23*$B$2),"---")</f>
        <v>-1.527513908824996E-2</v>
      </c>
      <c r="AF23" s="15">
        <f t="shared" ref="AF23" si="180">IF(AND(ISNUMBER(Y23),ISNUMBER(R23)),(Y23*$B$3)/(R23*$B$2),"---")</f>
        <v>-3.5811808951286679</v>
      </c>
      <c r="AG23" s="15">
        <f t="shared" ref="AG23" si="181">IF(AND(ISNUMBER(Z23),ISNUMBER(S23)),(Z23*$B$3)/(S23*$B$2),"---")</f>
        <v>0.11159420856944353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-0.86190803088236712</v>
      </c>
      <c r="AL23" s="15">
        <f t="shared" ref="AL23" si="185">STDEV(AD23:AI23)</f>
        <v>1.8135956400492266</v>
      </c>
      <c r="AM23" s="15" t="e">
        <f t="shared" ref="AM23" si="186">GEOMEAN(AD23:AI23)</f>
        <v>#NUM!</v>
      </c>
      <c r="AN23" s="14" t="e">
        <f t="shared" ref="AN23" si="187">EXP(STDEV(AP23:AU23))</f>
        <v>#NUM!</v>
      </c>
      <c r="AP23" s="15">
        <f t="shared" ref="AP23" si="188">IF(ISNUMBER(AD23),LN(AD23),"---")</f>
        <v>-3.2906483922574949</v>
      </c>
      <c r="AQ23" s="15" t="e">
        <f t="shared" ref="AQ23" si="189">IF(ISNUMBER(AE23),LN(AE23),"---")</f>
        <v>#NUM!</v>
      </c>
      <c r="AR23" s="15" t="e">
        <f t="shared" ref="AR23" si="190">IF(ISNUMBER(AF23),LN(AF23),"---")</f>
        <v>#NUM!</v>
      </c>
      <c r="AS23" s="15">
        <f t="shared" ref="AS23" si="191">IF(ISNUMBER(AG23),LN(AG23),"---")</f>
        <v>-2.1928861249205309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 x14ac:dyDescent="0.3">
      <c r="A24" t="s">
        <v>57</v>
      </c>
      <c r="B24" s="27">
        <f>'Raw Plate Reader Measurements'!$S$11</f>
        <v>5.8000000000000003E-2</v>
      </c>
      <c r="C24" s="27">
        <f>'Raw Plate Reader Measurements'!$S$12</f>
        <v>5.7000000000000002E-2</v>
      </c>
      <c r="D24" s="27">
        <f>'Raw Plate Reader Measurements'!$S$13</f>
        <v>6.0999999999999999E-2</v>
      </c>
      <c r="E24" s="27">
        <f>'Raw Plate Reader Measurements'!$S$14</f>
        <v>5.7000000000000002E-2</v>
      </c>
      <c r="F24" s="3"/>
      <c r="G24" s="3"/>
      <c r="I24" s="27">
        <f>'Raw Plate Reader Measurements'!$H$11</f>
        <v>108.273</v>
      </c>
      <c r="J24" s="27">
        <f>'Raw Plate Reader Measurements'!$H$12</f>
        <v>54.28</v>
      </c>
      <c r="K24" s="27">
        <f>'Raw Plate Reader Measurements'!$H$13</f>
        <v>43.106000000000002</v>
      </c>
      <c r="L24" s="27">
        <f>'Raw Plate Reader Measurements'!$H$14</f>
        <v>57.189</v>
      </c>
      <c r="M24" s="3"/>
      <c r="N24" s="3"/>
      <c r="P24" s="4">
        <f t="shared" si="32"/>
        <v>1.8500000000000003E-2</v>
      </c>
      <c r="Q24" s="4">
        <f t="shared" si="33"/>
        <v>1.7500000000000002E-2</v>
      </c>
      <c r="R24" s="4">
        <f t="shared" si="34"/>
        <v>2.1499999999999998E-2</v>
      </c>
      <c r="S24" s="4">
        <f t="shared" si="35"/>
        <v>1.7500000000000002E-2</v>
      </c>
      <c r="T24" s="4" t="str">
        <f t="shared" si="36"/>
        <v>---</v>
      </c>
      <c r="U24" s="4" t="str">
        <f t="shared" si="37"/>
        <v>---</v>
      </c>
      <c r="W24" s="4">
        <f t="shared" si="1"/>
        <v>31.881249999999994</v>
      </c>
      <c r="X24" s="4">
        <f t="shared" si="1"/>
        <v>-22.111750000000001</v>
      </c>
      <c r="Y24" s="4">
        <f t="shared" si="1"/>
        <v>-33.28575</v>
      </c>
      <c r="Z24" s="4">
        <f t="shared" si="1"/>
        <v>-19.202750000000002</v>
      </c>
      <c r="AA24" s="4" t="str">
        <f t="shared" si="1"/>
        <v>---</v>
      </c>
      <c r="AB24" s="4" t="str">
        <f t="shared" si="1"/>
        <v>---</v>
      </c>
      <c r="AD24" s="15">
        <f t="shared" si="38"/>
        <v>9.7171695560797008E-2</v>
      </c>
      <c r="AE24" s="15">
        <f t="shared" si="39"/>
        <v>-7.1246122814873317E-2</v>
      </c>
      <c r="AF24" s="15">
        <f t="shared" si="40"/>
        <v>-8.7296343953697078E-2</v>
      </c>
      <c r="AG24" s="15">
        <f t="shared" si="41"/>
        <v>-6.1873053235646597E-2</v>
      </c>
      <c r="AH24" s="15" t="str">
        <f t="shared" si="42"/>
        <v>---</v>
      </c>
      <c r="AI24" s="15" t="str">
        <f t="shared" si="43"/>
        <v>---</v>
      </c>
      <c r="AK24" s="15">
        <f t="shared" si="44"/>
        <v>-3.0810956110854996E-2</v>
      </c>
      <c r="AL24" s="15">
        <f t="shared" si="45"/>
        <v>8.5965137803715591E-2</v>
      </c>
      <c r="AM24" s="15" t="e">
        <f t="shared" si="46"/>
        <v>#NUM!</v>
      </c>
      <c r="AN24" s="14" t="e">
        <f t="shared" si="47"/>
        <v>#NUM!</v>
      </c>
      <c r="AP24" s="15">
        <f t="shared" si="48"/>
        <v>-2.3312758078562821</v>
      </c>
      <c r="AQ24" s="15" t="e">
        <f t="shared" si="49"/>
        <v>#NUM!</v>
      </c>
      <c r="AR24" s="15" t="e">
        <f t="shared" si="50"/>
        <v>#NUM!</v>
      </c>
      <c r="AS24" s="15" t="e">
        <f t="shared" si="51"/>
        <v>#NUM!</v>
      </c>
      <c r="AT24" s="15" t="str">
        <f t="shared" si="52"/>
        <v>---</v>
      </c>
      <c r="AU24" s="15" t="str">
        <f t="shared" si="53"/>
        <v>---</v>
      </c>
    </row>
    <row r="25" spans="1:47" x14ac:dyDescent="0.3">
      <c r="A25" t="s">
        <v>58</v>
      </c>
      <c r="B25" s="27">
        <f>'Raw Plate Reader Measurements'!$T$7</f>
        <v>4.5999999999999999E-2</v>
      </c>
      <c r="C25" s="27">
        <f>'Raw Plate Reader Measurements'!$T$8</f>
        <v>4.7E-2</v>
      </c>
      <c r="D25" s="27">
        <f>'Raw Plate Reader Measurements'!$T$9</f>
        <v>4.2000000000000003E-2</v>
      </c>
      <c r="E25" s="27">
        <f>'Raw Plate Reader Measurements'!$T$10</f>
        <v>0.06</v>
      </c>
      <c r="F25" s="3"/>
      <c r="G25" s="3"/>
      <c r="I25" s="27">
        <f>'Raw Plate Reader Measurements'!$I$7</f>
        <v>93.909000000000006</v>
      </c>
      <c r="J25" s="27">
        <f>'Raw Plate Reader Measurements'!$I$8</f>
        <v>86.594999999999999</v>
      </c>
      <c r="K25" s="27">
        <f>'Raw Plate Reader Measurements'!$I$9</f>
        <v>42.076999999999998</v>
      </c>
      <c r="L25" s="27">
        <f>'Raw Plate Reader Measurements'!$I$10</f>
        <v>-1.9690000000000001</v>
      </c>
      <c r="M25" s="3"/>
      <c r="N25" s="3"/>
      <c r="P25" s="4">
        <f t="shared" ref="P25" si="194">IF(ISBLANK(B25),"---", B25-$B$9)</f>
        <v>6.4999999999999988E-3</v>
      </c>
      <c r="Q25" s="4">
        <f t="shared" ref="Q25" si="195">IF(ISBLANK(C25),"---", C25-$B$9)</f>
        <v>7.4999999999999997E-3</v>
      </c>
      <c r="R25" s="4">
        <f t="shared" ref="R25" si="196">IF(ISBLANK(D25),"---", D25-$B$9)</f>
        <v>2.5000000000000022E-3</v>
      </c>
      <c r="S25" s="4">
        <f t="shared" ref="S25" si="197">IF(ISBLANK(E25),"---", E25-$B$9)</f>
        <v>2.0499999999999997E-2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17.517250000000004</v>
      </c>
      <c r="X25" s="4">
        <f t="shared" ref="X25" si="201">IF(ISBLANK(J25),"---",J25-$I$9)</f>
        <v>10.203249999999997</v>
      </c>
      <c r="Y25" s="4">
        <f t="shared" ref="Y25" si="202">IF(ISBLANK(K25),"---",K25-$I$9)</f>
        <v>-34.314750000000004</v>
      </c>
      <c r="Z25" s="4">
        <f t="shared" ref="Z25" si="203">IF(ISBLANK(L25),"---",L25-$I$9)</f>
        <v>-78.360749999999996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0.15195980929303823</v>
      </c>
      <c r="AE25" s="15">
        <f t="shared" ref="AE25" si="207">IF(AND(ISNUMBER(X25),ISNUMBER(Q25)),(X25*$B$3)/(Q25*$B$2),"---")</f>
        <v>7.6710256134950763E-2</v>
      </c>
      <c r="AF25" s="15">
        <f t="shared" ref="AF25" si="208">IF(AND(ISNUMBER(Y25),ISNUMBER(R25)),(Y25*$B$3)/(R25*$B$2),"---")</f>
        <v>-0.77395729646146094</v>
      </c>
      <c r="AG25" s="15">
        <f t="shared" ref="AG25" si="209">IF(AND(ISNUMBER(Z25),ISNUMBER(S25)),(Z25*$B$3)/(S25*$B$2),"---")</f>
        <v>-0.21553653230146699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-0.19020594083373474</v>
      </c>
      <c r="AL25" s="15">
        <f t="shared" ref="AL25" si="213">STDEV(AD25:AI25)</f>
        <v>0.42020984473052531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>
        <f t="shared" ref="AP25" si="216">IF(ISNUMBER(AD25),LN(AD25),"---")</f>
        <v>-1.8841392056448223</v>
      </c>
      <c r="AQ25" s="15">
        <f t="shared" ref="AQ25" si="217">IF(ISNUMBER(AE25),LN(AE25),"---")</f>
        <v>-2.5677198620131074</v>
      </c>
      <c r="AR25" s="15" t="e">
        <f t="shared" ref="AR25" si="218">IF(ISNUMBER(AF25),LN(AF25),"---")</f>
        <v>#NUM!</v>
      </c>
      <c r="AS25" s="15" t="e">
        <f t="shared" ref="AS25" si="219">IF(ISNUMBER(AG25),LN(AG25),"---")</f>
        <v>#NUM!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 x14ac:dyDescent="0.3">
      <c r="A26" t="s">
        <v>59</v>
      </c>
      <c r="B26" s="27">
        <f>'Raw Plate Reader Measurements'!$T$11</f>
        <v>0.13500000000000001</v>
      </c>
      <c r="C26" s="27">
        <f>'Raw Plate Reader Measurements'!$T$12</f>
        <v>0.05</v>
      </c>
      <c r="D26" s="27">
        <f>'Raw Plate Reader Measurements'!$T$13</f>
        <v>5.1999999999999998E-2</v>
      </c>
      <c r="E26" s="27">
        <f>'Raw Plate Reader Measurements'!$T$14</f>
        <v>4.7E-2</v>
      </c>
      <c r="F26" s="3"/>
      <c r="G26" s="3"/>
      <c r="I26" s="27">
        <f>'Raw Plate Reader Measurements'!$I$11</f>
        <v>20.736999999999998</v>
      </c>
      <c r="J26" s="27">
        <f>'Raw Plate Reader Measurements'!$I$12</f>
        <v>24.776</v>
      </c>
      <c r="K26" s="27">
        <f>'Raw Plate Reader Measurements'!$I$13</f>
        <v>141.67500000000001</v>
      </c>
      <c r="L26" s="27">
        <f>'Raw Plate Reader Measurements'!$I$14</f>
        <v>63.963999999999999</v>
      </c>
      <c r="M26" s="3"/>
      <c r="N26" s="3"/>
      <c r="P26" s="4">
        <f t="shared" si="32"/>
        <v>9.5500000000000002E-2</v>
      </c>
      <c r="Q26" s="4">
        <f t="shared" si="33"/>
        <v>1.0500000000000002E-2</v>
      </c>
      <c r="R26" s="4">
        <f t="shared" si="34"/>
        <v>1.2499999999999997E-2</v>
      </c>
      <c r="S26" s="4">
        <f t="shared" si="35"/>
        <v>7.4999999999999997E-3</v>
      </c>
      <c r="T26" s="4" t="str">
        <f t="shared" si="36"/>
        <v>---</v>
      </c>
      <c r="U26" s="4" t="str">
        <f t="shared" si="37"/>
        <v>---</v>
      </c>
      <c r="W26" s="4">
        <f t="shared" si="1"/>
        <v>-55.654750000000007</v>
      </c>
      <c r="X26" s="4">
        <f t="shared" si="1"/>
        <v>-51.615750000000006</v>
      </c>
      <c r="Y26" s="4">
        <f t="shared" si="1"/>
        <v>65.28325000000001</v>
      </c>
      <c r="Z26" s="4">
        <f t="shared" si="1"/>
        <v>-12.427750000000003</v>
      </c>
      <c r="AA26" s="4" t="str">
        <f t="shared" si="1"/>
        <v>---</v>
      </c>
      <c r="AB26" s="4" t="str">
        <f t="shared" si="1"/>
        <v>---</v>
      </c>
      <c r="AD26" s="15">
        <f t="shared" si="38"/>
        <v>-3.2860565505780752E-2</v>
      </c>
      <c r="AE26" s="15">
        <f t="shared" si="39"/>
        <v>-0.27718460876244505</v>
      </c>
      <c r="AF26" s="15">
        <f t="shared" si="40"/>
        <v>0.29448821672439823</v>
      </c>
      <c r="AG26" s="15">
        <f t="shared" si="41"/>
        <v>-9.3434531711085664E-2</v>
      </c>
      <c r="AH26" s="15" t="str">
        <f t="shared" si="42"/>
        <v>---</v>
      </c>
      <c r="AI26" s="15" t="str">
        <f t="shared" si="43"/>
        <v>---</v>
      </c>
      <c r="AK26" s="15">
        <f t="shared" si="44"/>
        <v>-2.724787231372831E-2</v>
      </c>
      <c r="AL26" s="15">
        <f t="shared" si="45"/>
        <v>0.23832377096660928</v>
      </c>
      <c r="AM26" s="15" t="e">
        <f t="shared" si="46"/>
        <v>#NUM!</v>
      </c>
      <c r="AN26" s="14" t="e">
        <f t="shared" si="47"/>
        <v>#NUM!</v>
      </c>
      <c r="AP26" s="15" t="e">
        <f t="shared" si="48"/>
        <v>#NUM!</v>
      </c>
      <c r="AQ26" s="15" t="e">
        <f t="shared" si="49"/>
        <v>#NUM!</v>
      </c>
      <c r="AR26" s="15">
        <f t="shared" si="50"/>
        <v>-1.2225162878135487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spans="1:47" x14ac:dyDescent="0.3">
      <c r="A28" s="24" t="s">
        <v>39</v>
      </c>
    </row>
    <row r="29" spans="1:47" x14ac:dyDescent="0.3">
      <c r="A29" t="s">
        <v>44</v>
      </c>
      <c r="B29" s="27">
        <f>'Raw Plate Reader Measurements'!$M$17</f>
        <v>0.13500000000000001</v>
      </c>
      <c r="C29" s="27">
        <f>'Raw Plate Reader Measurements'!$M$18</f>
        <v>0.13800000000000001</v>
      </c>
      <c r="D29" s="27">
        <f>'Raw Plate Reader Measurements'!$M$19</f>
        <v>0.13600000000000001</v>
      </c>
      <c r="E29" s="27">
        <f>'Raw Plate Reader Measurements'!$M$20</f>
        <v>0.123</v>
      </c>
      <c r="F29" s="3"/>
      <c r="G29" s="3"/>
      <c r="I29" s="27">
        <f>'Raw Plate Reader Measurements'!$B$17</f>
        <v>156.32900000000001</v>
      </c>
      <c r="J29" s="27">
        <f>'Raw Plate Reader Measurements'!$B$18</f>
        <v>51.688000000000002</v>
      </c>
      <c r="K29" s="27">
        <f>'Raw Plate Reader Measurements'!$B$19</f>
        <v>117.414</v>
      </c>
      <c r="L29" s="27">
        <f>'Raw Plate Reader Measurements'!$B$20</f>
        <v>125.057</v>
      </c>
      <c r="M29" s="3"/>
      <c r="N29" s="3"/>
      <c r="P29" s="4">
        <f t="shared" ref="P29:P44" si="222">IF(ISBLANK(B29),"---", B29-$B$9)</f>
        <v>9.5500000000000002E-2</v>
      </c>
      <c r="Q29" s="4">
        <f t="shared" ref="Q29:Q44" si="223">IF(ISBLANK(C29),"---", C29-$B$9)</f>
        <v>9.8500000000000004E-2</v>
      </c>
      <c r="R29" s="4">
        <f t="shared" ref="R29:R44" si="224">IF(ISBLANK(D29),"---", D29-$B$9)</f>
        <v>9.6500000000000002E-2</v>
      </c>
      <c r="S29" s="4">
        <f t="shared" ref="S29:S44" si="225">IF(ISBLANK(E29),"---", E29-$B$9)</f>
        <v>8.3499999999999991E-2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79.937250000000006</v>
      </c>
      <c r="X29" s="4">
        <f t="shared" ref="X29:X44" si="229">IF(ISBLANK(J29),"---",J29-$I$9)</f>
        <v>-24.703749999999999</v>
      </c>
      <c r="Y29" s="4">
        <f t="shared" ref="Y29:Y44" si="230">IF(ISBLANK(K29),"---",K29-$I$9)</f>
        <v>41.02225</v>
      </c>
      <c r="Z29" s="4">
        <f t="shared" ref="Z29:Z44" si="231">IF(ISBLANK(L29),"---",L29-$I$9)</f>
        <v>48.66525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4.7197826600190861E-2</v>
      </c>
      <c r="AE29" s="15">
        <f t="shared" ref="AE29:AE44" si="235">IF(AND(ISNUMBER(X29),ISNUMBER(Q29)),(X29*$B$3)/(Q29*$B$2),"---")</f>
        <v>-1.4141739126819399E-2</v>
      </c>
      <c r="AF29" s="15">
        <f t="shared" ref="AF29:AF44" si="236">IF(AND(ISNUMBER(Y29),ISNUMBER(R29)),(Y29*$B$3)/(R29*$B$2),"---")</f>
        <v>2.3970016447304274E-2</v>
      </c>
      <c r="AG29" s="15">
        <f t="shared" ref="AG29:AG44" si="237">IF(AND(ISNUMBER(Z29),ISNUMBER(S29)),(Z29*$B$3)/(S29*$B$2),"---")</f>
        <v>3.2863109330152795E-2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2.2472303312707134E-2</v>
      </c>
      <c r="AL29" s="15">
        <f>STDEV(AD29:AI29)</f>
        <v>2.6218006534498892E-2</v>
      </c>
      <c r="AM29" s="15" t="e">
        <f>GEOMEAN(AD29:AI29)</f>
        <v>#NUM!</v>
      </c>
      <c r="AN29" s="14" t="e">
        <f>EXP(STDEV(AP29:AU29))</f>
        <v>#NUM!</v>
      </c>
      <c r="AP29" s="15">
        <f>IF(ISNUMBER(AD29),LN(AD29),"---")</f>
        <v>-3.0534074340569308</v>
      </c>
      <c r="AQ29" s="15" t="e">
        <f t="shared" ref="AQ29:AQ44" si="240">IF(ISNUMBER(AE29),LN(AE29),"---")</f>
        <v>#NUM!</v>
      </c>
      <c r="AR29" s="15">
        <f t="shared" ref="AR29:AR44" si="241">IF(ISNUMBER(AF29),LN(AF29),"---")</f>
        <v>-3.7309515443740322</v>
      </c>
      <c r="AS29" s="15">
        <f t="shared" ref="AS29:AS44" si="242">IF(ISNUMBER(AG29),LN(AG29),"---")</f>
        <v>-3.415404547290418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 x14ac:dyDescent="0.3">
      <c r="A30" t="s">
        <v>45</v>
      </c>
      <c r="B30" s="27">
        <f>'Raw Plate Reader Measurements'!$M$21</f>
        <v>0.13</v>
      </c>
      <c r="C30" s="27">
        <f>'Raw Plate Reader Measurements'!$M$22</f>
        <v>0.13200000000000001</v>
      </c>
      <c r="D30" s="27">
        <f>'Raw Plate Reader Measurements'!$M$23</f>
        <v>0.13300000000000001</v>
      </c>
      <c r="E30" s="27">
        <f>'Raw Plate Reader Measurements'!$M$24</f>
        <v>0.127</v>
      </c>
      <c r="F30" s="3"/>
      <c r="G30" s="3"/>
      <c r="I30" s="27">
        <f>'Raw Plate Reader Measurements'!$B$21</f>
        <v>92.983000000000004</v>
      </c>
      <c r="J30" s="27">
        <f>'Raw Plate Reader Measurements'!$B$22</f>
        <v>123.08199999999999</v>
      </c>
      <c r="K30" s="27">
        <f>'Raw Plate Reader Measurements'!$B$23</f>
        <v>49.098999999999997</v>
      </c>
      <c r="L30" s="27">
        <f>'Raw Plate Reader Measurements'!$B$24</f>
        <v>99.998999999999995</v>
      </c>
      <c r="M30" s="3"/>
      <c r="N30" s="3"/>
      <c r="P30" s="4">
        <f t="shared" si="222"/>
        <v>9.0499999999999997E-2</v>
      </c>
      <c r="Q30" s="4">
        <f t="shared" si="223"/>
        <v>9.2499999999999999E-2</v>
      </c>
      <c r="R30" s="4">
        <f t="shared" si="224"/>
        <v>9.35E-2</v>
      </c>
      <c r="S30" s="4">
        <f t="shared" si="225"/>
        <v>8.7499999999999994E-2</v>
      </c>
      <c r="T30" s="4" t="str">
        <f t="shared" si="226"/>
        <v>---</v>
      </c>
      <c r="U30" s="4" t="str">
        <f t="shared" si="227"/>
        <v>---</v>
      </c>
      <c r="W30" s="4">
        <f t="shared" si="228"/>
        <v>16.591250000000002</v>
      </c>
      <c r="X30" s="4">
        <f t="shared" si="229"/>
        <v>46.690249999999992</v>
      </c>
      <c r="Y30" s="4">
        <f t="shared" si="230"/>
        <v>-27.292750000000005</v>
      </c>
      <c r="Z30" s="4">
        <f t="shared" si="231"/>
        <v>23.607249999999993</v>
      </c>
      <c r="AA30" s="4" t="str">
        <f t="shared" si="232"/>
        <v>---</v>
      </c>
      <c r="AB30" s="4" t="str">
        <f t="shared" si="233"/>
        <v>---</v>
      </c>
      <c r="AD30" s="15">
        <f t="shared" si="234"/>
        <v>1.0337289917501389E-2</v>
      </c>
      <c r="AE30" s="15">
        <f t="shared" si="235"/>
        <v>2.8461686782403468E-2</v>
      </c>
      <c r="AF30" s="15">
        <f t="shared" si="236"/>
        <v>-1.6459318703976791E-2</v>
      </c>
      <c r="AG30" s="15">
        <f t="shared" si="237"/>
        <v>1.5212952686435202E-2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9.3881526705908158E-3</v>
      </c>
      <c r="AL30" s="15">
        <f>STDEV(AD30:AI30)</f>
        <v>1.8856657857916979E-2</v>
      </c>
      <c r="AM30" s="15" t="e">
        <f>GEOMEAN(AD30:AI30)</f>
        <v>#NUM!</v>
      </c>
      <c r="AN30" s="14" t="e">
        <f>EXP(STDEV(AP30:AU30))</f>
        <v>#NUM!</v>
      </c>
      <c r="AP30" s="15">
        <f>IF(ISNUMBER(AD30),LN(AD30),"---")</f>
        <v>-4.5719975412087068</v>
      </c>
      <c r="AQ30" s="15">
        <f t="shared" si="240"/>
        <v>-3.5591964195453469</v>
      </c>
      <c r="AR30" s="15" t="e">
        <f t="shared" si="241"/>
        <v>#NUM!</v>
      </c>
      <c r="AS30" s="15">
        <f t="shared" si="242"/>
        <v>-4.1856080635805757</v>
      </c>
      <c r="AT30" s="15" t="str">
        <f t="shared" si="243"/>
        <v>---</v>
      </c>
      <c r="AU30" s="15" t="str">
        <f t="shared" si="244"/>
        <v>---</v>
      </c>
    </row>
    <row r="31" spans="1:47" x14ac:dyDescent="0.3">
      <c r="A31" t="s">
        <v>46</v>
      </c>
      <c r="B31" s="27">
        <f>'Raw Plate Reader Measurements'!$N$17</f>
        <v>0.11600000000000001</v>
      </c>
      <c r="C31" s="27">
        <f>'Raw Plate Reader Measurements'!$N$18</f>
        <v>0.122</v>
      </c>
      <c r="D31" s="27">
        <f>'Raw Plate Reader Measurements'!$N$19</f>
        <v>0.11600000000000001</v>
      </c>
      <c r="E31" s="27">
        <f>'Raw Plate Reader Measurements'!$N$20</f>
        <v>0.11899999999999999</v>
      </c>
      <c r="F31" s="3"/>
      <c r="G31" s="3"/>
      <c r="I31" s="27">
        <f>'Raw Plate Reader Measurements'!$C$17</f>
        <v>337.18099999999998</v>
      </c>
      <c r="J31" s="27">
        <f>'Raw Plate Reader Measurements'!$C$18</f>
        <v>390.70100000000002</v>
      </c>
      <c r="K31" s="27">
        <f>'Raw Plate Reader Measurements'!$C$19</f>
        <v>349.1</v>
      </c>
      <c r="L31" s="27">
        <f>'Raw Plate Reader Measurements'!$C$20</f>
        <v>396.91399999999999</v>
      </c>
      <c r="M31" s="3"/>
      <c r="N31" s="3"/>
      <c r="P31" s="4">
        <f t="shared" si="222"/>
        <v>7.6500000000000012E-2</v>
      </c>
      <c r="Q31" s="4">
        <f t="shared" si="223"/>
        <v>8.249999999999999E-2</v>
      </c>
      <c r="R31" s="4">
        <f t="shared" si="224"/>
        <v>7.6500000000000012E-2</v>
      </c>
      <c r="S31" s="4">
        <f t="shared" si="225"/>
        <v>7.9499999999999987E-2</v>
      </c>
      <c r="T31" s="4" t="str">
        <f t="shared" si="226"/>
        <v>---</v>
      </c>
      <c r="U31" s="4" t="str">
        <f t="shared" si="227"/>
        <v>---</v>
      </c>
      <c r="W31" s="4">
        <f t="shared" si="228"/>
        <v>260.78924999999998</v>
      </c>
      <c r="X31" s="4">
        <f t="shared" si="229"/>
        <v>314.30925000000002</v>
      </c>
      <c r="Y31" s="4">
        <f t="shared" si="230"/>
        <v>272.70825000000002</v>
      </c>
      <c r="Z31" s="4">
        <f t="shared" si="231"/>
        <v>320.52224999999999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0.19222258733152311</v>
      </c>
      <c r="AE31" s="15">
        <f t="shared" si="235"/>
        <v>0.21482230994210205</v>
      </c>
      <c r="AF31" s="15">
        <f t="shared" si="236"/>
        <v>0.2010078459969184</v>
      </c>
      <c r="AG31" s="15">
        <f t="shared" si="237"/>
        <v>0.22733548082811875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0.20884705602466558</v>
      </c>
      <c r="AL31" s="15">
        <f t="shared" ref="AL31:AL44" si="246">STDEV(AD31:AI31)</f>
        <v>1.5441844495603367E-2</v>
      </c>
      <c r="AM31" s="15">
        <f t="shared" ref="AM31:AM44" si="247">GEOMEAN(AD31:AI31)</f>
        <v>0.20842077584682309</v>
      </c>
      <c r="AN31" s="14">
        <f t="shared" ref="AN31:AN44" si="248">EXP(STDEV(AP31:AU31))</f>
        <v>1.0765404951645945</v>
      </c>
      <c r="AP31" s="15">
        <f t="shared" ref="AP31:AP44" si="249">IF(ISNUMBER(AD31),LN(AD31),"---")</f>
        <v>-1.6491012694157876</v>
      </c>
      <c r="AQ31" s="15">
        <f t="shared" si="240"/>
        <v>-1.5379440579508505</v>
      </c>
      <c r="AR31" s="15">
        <f t="shared" si="241"/>
        <v>-1.6044113368743604</v>
      </c>
      <c r="AS31" s="15">
        <f t="shared" si="242"/>
        <v>-1.4813284633934019</v>
      </c>
      <c r="AT31" s="15" t="str">
        <f t="shared" si="243"/>
        <v>---</v>
      </c>
      <c r="AU31" s="15" t="str">
        <f t="shared" si="244"/>
        <v>---</v>
      </c>
    </row>
    <row r="32" spans="1:47" x14ac:dyDescent="0.3">
      <c r="A32" t="s">
        <v>47</v>
      </c>
      <c r="B32" s="27">
        <f>'Raw Plate Reader Measurements'!$N$21</f>
        <v>0.109</v>
      </c>
      <c r="C32" s="27">
        <f>'Raw Plate Reader Measurements'!$N$22</f>
        <v>0.113</v>
      </c>
      <c r="D32" s="27">
        <f>'Raw Plate Reader Measurements'!$N$23</f>
        <v>0.112</v>
      </c>
      <c r="E32" s="27">
        <f>'Raw Plate Reader Measurements'!$N$24</f>
        <v>0.125</v>
      </c>
      <c r="F32" s="3"/>
      <c r="G32" s="3"/>
      <c r="I32" s="27">
        <f>'Raw Plate Reader Measurements'!$C$21</f>
        <v>270.47000000000003</v>
      </c>
      <c r="J32" s="27">
        <f>'Raw Plate Reader Measurements'!$C$22</f>
        <v>263.709</v>
      </c>
      <c r="K32" s="27">
        <f>'Raw Plate Reader Measurements'!$C$23</f>
        <v>284.15100000000001</v>
      </c>
      <c r="L32" s="27">
        <f>'Raw Plate Reader Measurements'!$C$24</f>
        <v>285.03399999999999</v>
      </c>
      <c r="M32" s="3"/>
      <c r="N32" s="3"/>
      <c r="P32" s="4">
        <f t="shared" si="222"/>
        <v>6.9500000000000006E-2</v>
      </c>
      <c r="Q32" s="4">
        <f t="shared" si="223"/>
        <v>7.350000000000001E-2</v>
      </c>
      <c r="R32" s="4">
        <f t="shared" si="224"/>
        <v>7.2500000000000009E-2</v>
      </c>
      <c r="S32" s="4">
        <f t="shared" si="225"/>
        <v>8.5499999999999993E-2</v>
      </c>
      <c r="T32" s="4" t="str">
        <f t="shared" si="226"/>
        <v>---</v>
      </c>
      <c r="U32" s="4" t="str">
        <f t="shared" si="227"/>
        <v>---</v>
      </c>
      <c r="W32" s="4">
        <f t="shared" si="228"/>
        <v>194.07825000000003</v>
      </c>
      <c r="X32" s="4">
        <f t="shared" si="229"/>
        <v>187.31725</v>
      </c>
      <c r="Y32" s="4">
        <f t="shared" si="230"/>
        <v>207.75925000000001</v>
      </c>
      <c r="Z32" s="4">
        <f t="shared" si="231"/>
        <v>208.64224999999999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0.15745926914304539</v>
      </c>
      <c r="AE32" s="15">
        <f t="shared" si="235"/>
        <v>0.14370325407515319</v>
      </c>
      <c r="AF32" s="15">
        <f t="shared" si="236"/>
        <v>0.16158406540754278</v>
      </c>
      <c r="AG32" s="15">
        <f t="shared" si="237"/>
        <v>0.1375980601130482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0.15008616218469739</v>
      </c>
      <c r="AL32" s="15">
        <f t="shared" si="246"/>
        <v>1.1302782755114952E-2</v>
      </c>
      <c r="AM32" s="15">
        <f t="shared" si="247"/>
        <v>0.14976537522606109</v>
      </c>
      <c r="AN32" s="14">
        <f t="shared" si="248"/>
        <v>1.0785783108647213</v>
      </c>
      <c r="AP32" s="15">
        <f t="shared" si="249"/>
        <v>-1.8485884627770084</v>
      </c>
      <c r="AQ32" s="15">
        <f t="shared" si="240"/>
        <v>-1.9400048412325119</v>
      </c>
      <c r="AR32" s="15">
        <f t="shared" si="241"/>
        <v>-1.8227297429082938</v>
      </c>
      <c r="AS32" s="15">
        <f t="shared" si="242"/>
        <v>-1.9834184515979099</v>
      </c>
      <c r="AT32" s="15" t="str">
        <f t="shared" si="243"/>
        <v>---</v>
      </c>
      <c r="AU32" s="15" t="str">
        <f t="shared" si="244"/>
        <v>---</v>
      </c>
    </row>
    <row r="33" spans="1:47" x14ac:dyDescent="0.3">
      <c r="A33" t="s">
        <v>50</v>
      </c>
      <c r="B33" s="27">
        <f>'Raw Plate Reader Measurements'!$O$17</f>
        <v>6.7000000000000004E-2</v>
      </c>
      <c r="C33" s="27">
        <f>'Raw Plate Reader Measurements'!$O$18</f>
        <v>6.6000000000000003E-2</v>
      </c>
      <c r="D33" s="27">
        <f>'Raw Plate Reader Measurements'!$O$19</f>
        <v>6.5000000000000002E-2</v>
      </c>
      <c r="E33" s="27">
        <f>'Raw Plate Reader Measurements'!$O$20</f>
        <v>6.5000000000000002E-2</v>
      </c>
      <c r="F33" s="3"/>
      <c r="G33" s="3"/>
      <c r="I33" s="27">
        <f>'Raw Plate Reader Measurements'!$D$17</f>
        <v>601.28599999999994</v>
      </c>
      <c r="J33" s="27">
        <f>'Raw Plate Reader Measurements'!$D$18</f>
        <v>427.01400000000001</v>
      </c>
      <c r="K33" s="27">
        <f>'Raw Plate Reader Measurements'!$D$19</f>
        <v>496.40499999999997</v>
      </c>
      <c r="L33" s="27">
        <f>'Raw Plate Reader Measurements'!$D$20</f>
        <v>506.82</v>
      </c>
      <c r="M33" s="3"/>
      <c r="N33" s="3"/>
      <c r="P33" s="4">
        <f t="shared" si="222"/>
        <v>2.7500000000000004E-2</v>
      </c>
      <c r="Q33" s="4">
        <f t="shared" si="223"/>
        <v>2.6500000000000003E-2</v>
      </c>
      <c r="R33" s="4">
        <f t="shared" si="224"/>
        <v>2.5500000000000002E-2</v>
      </c>
      <c r="S33" s="4">
        <f t="shared" si="225"/>
        <v>2.5500000000000002E-2</v>
      </c>
      <c r="T33" s="4" t="str">
        <f t="shared" si="226"/>
        <v>---</v>
      </c>
      <c r="U33" s="4" t="str">
        <f t="shared" si="227"/>
        <v>---</v>
      </c>
      <c r="W33" s="4">
        <f t="shared" si="228"/>
        <v>524.89424999999994</v>
      </c>
      <c r="X33" s="4">
        <f t="shared" si="229"/>
        <v>350.62225000000001</v>
      </c>
      <c r="Y33" s="4">
        <f t="shared" si="230"/>
        <v>420.01324999999997</v>
      </c>
      <c r="Z33" s="4">
        <f t="shared" si="231"/>
        <v>430.42824999999999</v>
      </c>
      <c r="AA33" s="4" t="str">
        <f t="shared" si="232"/>
        <v>---</v>
      </c>
      <c r="AB33" s="4" t="str">
        <f t="shared" si="233"/>
        <v>---</v>
      </c>
      <c r="AD33" s="15">
        <f t="shared" si="234"/>
        <v>1.0762552670052867</v>
      </c>
      <c r="AE33" s="15">
        <f t="shared" si="235"/>
        <v>0.74605314725689253</v>
      </c>
      <c r="AF33" s="15">
        <f t="shared" si="236"/>
        <v>0.92875032573453697</v>
      </c>
      <c r="AG33" s="15">
        <f t="shared" si="237"/>
        <v>0.95178039595857222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0.9257097839888222</v>
      </c>
      <c r="AL33" s="15">
        <f t="shared" si="246"/>
        <v>0.13617313890910246</v>
      </c>
      <c r="AM33" s="15">
        <f t="shared" si="247"/>
        <v>0.91786793366389341</v>
      </c>
      <c r="AN33" s="14">
        <f t="shared" si="248"/>
        <v>1.1647209136088745</v>
      </c>
      <c r="AP33" s="15">
        <f t="shared" si="249"/>
        <v>7.3487670597107854E-2</v>
      </c>
      <c r="AQ33" s="15">
        <f t="shared" si="240"/>
        <v>-0.29295843834433039</v>
      </c>
      <c r="AR33" s="15">
        <f t="shared" si="241"/>
        <v>-7.3915332226636654E-2</v>
      </c>
      <c r="AS33" s="15">
        <f t="shared" si="242"/>
        <v>-4.9420947314795891E-2</v>
      </c>
      <c r="AT33" s="15" t="str">
        <f t="shared" si="243"/>
        <v>---</v>
      </c>
      <c r="AU33" s="15" t="str">
        <f t="shared" si="244"/>
        <v>---</v>
      </c>
    </row>
    <row r="34" spans="1:47" x14ac:dyDescent="0.3">
      <c r="A34" t="s">
        <v>48</v>
      </c>
      <c r="B34" s="27">
        <f>'Raw Plate Reader Measurements'!$O$21</f>
        <v>5.8000000000000003E-2</v>
      </c>
      <c r="C34" s="27">
        <f>'Raw Plate Reader Measurements'!$O$22</f>
        <v>5.8999999999999997E-2</v>
      </c>
      <c r="D34" s="27">
        <f>'Raw Plate Reader Measurements'!$O$23</f>
        <v>0.06</v>
      </c>
      <c r="E34" s="27">
        <f>'Raw Plate Reader Measurements'!$O$24</f>
        <v>5.8999999999999997E-2</v>
      </c>
      <c r="F34" s="3"/>
      <c r="G34" s="3"/>
      <c r="I34" s="27">
        <f>'Raw Plate Reader Measurements'!$D$21</f>
        <v>447.40600000000001</v>
      </c>
      <c r="J34" s="27">
        <f>'Raw Plate Reader Measurements'!$D$22</f>
        <v>385.435</v>
      </c>
      <c r="K34" s="27">
        <f>'Raw Plate Reader Measurements'!$D$23</f>
        <v>360.79599999999999</v>
      </c>
      <c r="L34" s="27">
        <f>'Raw Plate Reader Measurements'!$D$24</f>
        <v>361.74799999999999</v>
      </c>
      <c r="M34" s="3"/>
      <c r="N34" s="3"/>
      <c r="P34" s="4">
        <f t="shared" si="222"/>
        <v>1.8500000000000003E-2</v>
      </c>
      <c r="Q34" s="4">
        <f t="shared" si="223"/>
        <v>1.9499999999999997E-2</v>
      </c>
      <c r="R34" s="4">
        <f t="shared" si="224"/>
        <v>2.0499999999999997E-2</v>
      </c>
      <c r="S34" s="4">
        <f t="shared" si="225"/>
        <v>1.9499999999999997E-2</v>
      </c>
      <c r="T34" s="4" t="str">
        <f t="shared" si="226"/>
        <v>---</v>
      </c>
      <c r="U34" s="4" t="str">
        <f t="shared" si="227"/>
        <v>---</v>
      </c>
      <c r="W34" s="4">
        <f t="shared" si="228"/>
        <v>371.01425</v>
      </c>
      <c r="X34" s="4">
        <f t="shared" si="229"/>
        <v>309.04325</v>
      </c>
      <c r="Y34" s="4">
        <f t="shared" si="230"/>
        <v>284.40424999999999</v>
      </c>
      <c r="Z34" s="4">
        <f t="shared" si="231"/>
        <v>285.35624999999999</v>
      </c>
      <c r="AA34" s="4" t="str">
        <f t="shared" si="232"/>
        <v>---</v>
      </c>
      <c r="AB34" s="4" t="str">
        <f t="shared" si="233"/>
        <v>---</v>
      </c>
      <c r="AD34" s="15">
        <f t="shared" si="234"/>
        <v>1.1308240344941758</v>
      </c>
      <c r="AE34" s="15">
        <f t="shared" si="235"/>
        <v>0.8936363362457147</v>
      </c>
      <c r="AF34" s="15">
        <f t="shared" si="236"/>
        <v>0.78227308718713762</v>
      </c>
      <c r="AG34" s="15">
        <f t="shared" si="237"/>
        <v>0.82514248013770319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0.90796898451618291</v>
      </c>
      <c r="AL34" s="15">
        <f t="shared" si="246"/>
        <v>0.15548792722700452</v>
      </c>
      <c r="AM34" s="15">
        <f t="shared" si="247"/>
        <v>0.89869183570718658</v>
      </c>
      <c r="AN34" s="14">
        <f t="shared" si="248"/>
        <v>1.1766192493405678</v>
      </c>
      <c r="AP34" s="15">
        <f t="shared" si="249"/>
        <v>0.12294660102792418</v>
      </c>
      <c r="AQ34" s="15">
        <f t="shared" si="240"/>
        <v>-0.11245636929007287</v>
      </c>
      <c r="AR34" s="15">
        <f t="shared" si="241"/>
        <v>-0.24555138304682561</v>
      </c>
      <c r="AS34" s="15">
        <f t="shared" si="242"/>
        <v>-0.19219920436172042</v>
      </c>
      <c r="AT34" s="15" t="str">
        <f t="shared" si="243"/>
        <v>---</v>
      </c>
      <c r="AU34" s="15" t="str">
        <f t="shared" si="244"/>
        <v>---</v>
      </c>
    </row>
    <row r="35" spans="1:47" x14ac:dyDescent="0.3">
      <c r="A35" t="s">
        <v>49</v>
      </c>
      <c r="B35" s="27">
        <f>'Raw Plate Reader Measurements'!$P$17</f>
        <v>0.125</v>
      </c>
      <c r="C35" s="27">
        <f>'Raw Plate Reader Measurements'!$P$18</f>
        <v>0.126</v>
      </c>
      <c r="D35" s="27">
        <f>'Raw Plate Reader Measurements'!$P$19</f>
        <v>0.12</v>
      </c>
      <c r="E35" s="27">
        <f>'Raw Plate Reader Measurements'!$P$20</f>
        <v>0.14099999999999999</v>
      </c>
      <c r="F35" s="3"/>
      <c r="G35" s="3"/>
      <c r="I35" s="27">
        <f>'Raw Plate Reader Measurements'!$E$17</f>
        <v>358.50400000000002</v>
      </c>
      <c r="J35" s="27">
        <f>'Raw Plate Reader Measurements'!$E$18</f>
        <v>332.33</v>
      </c>
      <c r="K35" s="27">
        <f>'Raw Plate Reader Measurements'!$E$19</f>
        <v>322.33999999999997</v>
      </c>
      <c r="L35" s="27">
        <f>'Raw Plate Reader Measurements'!$E$20</f>
        <v>328.31099999999998</v>
      </c>
      <c r="M35" s="3"/>
      <c r="N35" s="3"/>
      <c r="P35" s="4">
        <f t="shared" si="222"/>
        <v>8.5499999999999993E-2</v>
      </c>
      <c r="Q35" s="4">
        <f t="shared" si="223"/>
        <v>8.6499999999999994E-2</v>
      </c>
      <c r="R35" s="4">
        <f t="shared" si="224"/>
        <v>8.0499999999999988E-2</v>
      </c>
      <c r="S35" s="4">
        <f t="shared" si="225"/>
        <v>0.10149999999999998</v>
      </c>
      <c r="T35" s="4" t="str">
        <f t="shared" si="226"/>
        <v>---</v>
      </c>
      <c r="U35" s="4" t="str">
        <f t="shared" si="227"/>
        <v>---</v>
      </c>
      <c r="W35" s="4">
        <f t="shared" si="228"/>
        <v>282.11225000000002</v>
      </c>
      <c r="X35" s="4">
        <f t="shared" si="229"/>
        <v>255.93824999999998</v>
      </c>
      <c r="Y35" s="4">
        <f t="shared" si="230"/>
        <v>245.94824999999997</v>
      </c>
      <c r="Z35" s="4">
        <f t="shared" si="231"/>
        <v>251.91924999999998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0.18605099558755375</v>
      </c>
      <c r="AE35" s="15">
        <f t="shared" si="235"/>
        <v>0.16683810832883264</v>
      </c>
      <c r="AF35" s="15">
        <f t="shared" si="236"/>
        <v>0.1722757006097306</v>
      </c>
      <c r="AG35" s="15">
        <f t="shared" si="237"/>
        <v>0.13994954176672939</v>
      </c>
      <c r="AH35" s="15" t="str">
        <f t="shared" si="238"/>
        <v>---</v>
      </c>
      <c r="AI35" s="15" t="str">
        <f t="shared" si="239"/>
        <v>---</v>
      </c>
      <c r="AK35" s="15">
        <f>AVERAGE(AD35:AI35)</f>
        <v>0.1662785865732116</v>
      </c>
      <c r="AL35" s="15">
        <f t="shared" si="246"/>
        <v>1.9325675495000815E-2</v>
      </c>
      <c r="AM35" s="15">
        <f>GEOMEAN(AD35:AI35)</f>
        <v>0.16539816623562759</v>
      </c>
      <c r="AN35" s="14">
        <f t="shared" si="248"/>
        <v>1.1279559918262287</v>
      </c>
      <c r="AP35" s="15">
        <f>IF(ISNUMBER(AD35),LN(AD35),"---")</f>
        <v>-1.6817344730210564</v>
      </c>
      <c r="AQ35" s="15">
        <f t="shared" si="240"/>
        <v>-1.7907313479529103</v>
      </c>
      <c r="AR35" s="15">
        <f t="shared" si="241"/>
        <v>-1.7586591749369151</v>
      </c>
      <c r="AS35" s="15">
        <f t="shared" si="242"/>
        <v>-1.966473337290205</v>
      </c>
      <c r="AT35" s="15" t="str">
        <f t="shared" si="243"/>
        <v>---</v>
      </c>
      <c r="AU35" s="15" t="str">
        <f t="shared" si="244"/>
        <v>---</v>
      </c>
    </row>
    <row r="36" spans="1:47" x14ac:dyDescent="0.3">
      <c r="A36" t="s">
        <v>51</v>
      </c>
      <c r="B36" s="27">
        <f>'Raw Plate Reader Measurements'!$P$21</f>
        <v>0.107</v>
      </c>
      <c r="C36" s="27">
        <f>'Raw Plate Reader Measurements'!$P$22</f>
        <v>0.112</v>
      </c>
      <c r="D36" s="27">
        <f>'Raw Plate Reader Measurements'!$P$23</f>
        <v>0.113</v>
      </c>
      <c r="E36" s="27">
        <f>'Raw Plate Reader Measurements'!$P$24</f>
        <v>0.11</v>
      </c>
      <c r="F36" s="3"/>
      <c r="G36" s="3"/>
      <c r="I36" s="27">
        <f>'Raw Plate Reader Measurements'!$E$21</f>
        <v>355.08499999999998</v>
      </c>
      <c r="J36" s="27">
        <f>'Raw Plate Reader Measurements'!$E$22</f>
        <v>254.50700000000001</v>
      </c>
      <c r="K36" s="27">
        <f>'Raw Plate Reader Measurements'!$E$23</f>
        <v>344.12</v>
      </c>
      <c r="L36" s="27">
        <f>'Raw Plate Reader Measurements'!$E$24</f>
        <v>309.72399999999999</v>
      </c>
      <c r="M36" s="3"/>
      <c r="N36" s="3"/>
      <c r="P36" s="4">
        <f t="shared" si="222"/>
        <v>6.7500000000000004E-2</v>
      </c>
      <c r="Q36" s="4">
        <f t="shared" si="223"/>
        <v>7.2500000000000009E-2</v>
      </c>
      <c r="R36" s="4">
        <f t="shared" si="224"/>
        <v>7.350000000000001E-2</v>
      </c>
      <c r="S36" s="4">
        <f t="shared" si="225"/>
        <v>7.0500000000000007E-2</v>
      </c>
      <c r="T36" s="4" t="str">
        <f t="shared" si="226"/>
        <v>---</v>
      </c>
      <c r="U36" s="4" t="str">
        <f t="shared" si="227"/>
        <v>---</v>
      </c>
      <c r="W36" s="4">
        <f t="shared" si="228"/>
        <v>278.69324999999998</v>
      </c>
      <c r="X36" s="4">
        <f t="shared" si="229"/>
        <v>178.11525</v>
      </c>
      <c r="Y36" s="4">
        <f t="shared" si="230"/>
        <v>267.72825</v>
      </c>
      <c r="Z36" s="4">
        <f t="shared" si="231"/>
        <v>233.33224999999999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0.23280850699076672</v>
      </c>
      <c r="AE36" s="15">
        <f t="shared" si="235"/>
        <v>0.13852854304239562</v>
      </c>
      <c r="AF36" s="15">
        <f t="shared" si="236"/>
        <v>0.20539176574952991</v>
      </c>
      <c r="AG36" s="15">
        <f t="shared" si="237"/>
        <v>0.18662156209139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0.19083759446852055</v>
      </c>
      <c r="AL36" s="15">
        <f t="shared" si="246"/>
        <v>3.9696318845845152E-2</v>
      </c>
      <c r="AM36" s="15">
        <f t="shared" si="247"/>
        <v>0.18750840529754118</v>
      </c>
      <c r="AN36" s="14">
        <f t="shared" si="248"/>
        <v>1.2475862859408817</v>
      </c>
      <c r="AP36" s="15">
        <f t="shared" si="249"/>
        <v>-1.457539021735941</v>
      </c>
      <c r="AQ36" s="15">
        <f t="shared" si="240"/>
        <v>-1.9766788876390371</v>
      </c>
      <c r="AR36" s="15">
        <f t="shared" si="241"/>
        <v>-1.5828360711445697</v>
      </c>
      <c r="AS36" s="15">
        <f t="shared" si="242"/>
        <v>-1.6786724447719512</v>
      </c>
      <c r="AT36" s="15" t="str">
        <f t="shared" si="243"/>
        <v>---</v>
      </c>
      <c r="AU36" s="15" t="str">
        <f t="shared" si="244"/>
        <v>---</v>
      </c>
    </row>
    <row r="37" spans="1:47" x14ac:dyDescent="0.3">
      <c r="A37" t="s">
        <v>52</v>
      </c>
      <c r="B37" s="27">
        <f>'Raw Plate Reader Measurements'!$Q$17</f>
        <v>0.13900000000000001</v>
      </c>
      <c r="C37" s="27">
        <f>'Raw Plate Reader Measurements'!$Q$18</f>
        <v>0.13700000000000001</v>
      </c>
      <c r="D37" s="27">
        <f>'Raw Plate Reader Measurements'!$Q$19</f>
        <v>0.13100000000000001</v>
      </c>
      <c r="E37" s="27">
        <f>'Raw Plate Reader Measurements'!$Q$20</f>
        <v>0.13100000000000001</v>
      </c>
      <c r="F37" s="3"/>
      <c r="G37" s="3"/>
      <c r="I37" s="27">
        <f>'Raw Plate Reader Measurements'!$F$17</f>
        <v>42.698</v>
      </c>
      <c r="J37" s="27">
        <f>'Raw Plate Reader Measurements'!$F$18</f>
        <v>36.520000000000003</v>
      </c>
      <c r="K37" s="27">
        <f>'Raw Plate Reader Measurements'!$F$19</f>
        <v>55.210999999999999</v>
      </c>
      <c r="L37" s="27">
        <f>'Raw Plate Reader Measurements'!$F$20</f>
        <v>50.768999999999998</v>
      </c>
      <c r="M37" s="3"/>
      <c r="N37" s="3"/>
      <c r="P37" s="4">
        <f t="shared" si="222"/>
        <v>9.9500000000000005E-2</v>
      </c>
      <c r="Q37" s="4">
        <f t="shared" si="223"/>
        <v>9.7500000000000003E-2</v>
      </c>
      <c r="R37" s="4">
        <f t="shared" si="224"/>
        <v>9.1499999999999998E-2</v>
      </c>
      <c r="S37" s="4">
        <f t="shared" si="225"/>
        <v>9.1499999999999998E-2</v>
      </c>
      <c r="T37" s="4" t="str">
        <f t="shared" si="226"/>
        <v>---</v>
      </c>
      <c r="U37" s="4" t="str">
        <f t="shared" si="227"/>
        <v>---</v>
      </c>
      <c r="W37" s="4">
        <f t="shared" si="228"/>
        <v>-33.693750000000001</v>
      </c>
      <c r="X37" s="4">
        <f t="shared" si="229"/>
        <v>-39.871749999999999</v>
      </c>
      <c r="Y37" s="4">
        <f t="shared" si="230"/>
        <v>-21.180750000000003</v>
      </c>
      <c r="Z37" s="4">
        <f t="shared" si="231"/>
        <v>-25.622750000000003</v>
      </c>
      <c r="AA37" s="4" t="str">
        <f t="shared" si="232"/>
        <v>---</v>
      </c>
      <c r="AB37" s="4" t="str">
        <f t="shared" si="233"/>
        <v>---</v>
      </c>
      <c r="AD37" s="15">
        <f t="shared" si="234"/>
        <v>-1.9094242628970675E-2</v>
      </c>
      <c r="AE37" s="15">
        <f t="shared" si="235"/>
        <v>-2.3058807846283693E-2</v>
      </c>
      <c r="AF37" s="15">
        <f t="shared" si="236"/>
        <v>-1.30525813466728E-2</v>
      </c>
      <c r="AG37" s="15">
        <f t="shared" si="237"/>
        <v>-1.5789952135805412E-2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-1.7748895989433147E-2</v>
      </c>
      <c r="AL37" s="15">
        <f t="shared" si="246"/>
        <v>4.3165554845465953E-3</v>
      </c>
      <c r="AM37" s="15" t="e">
        <f t="shared" si="247"/>
        <v>#NUM!</v>
      </c>
      <c r="AN37" s="14" t="e">
        <f t="shared" si="248"/>
        <v>#NUM!</v>
      </c>
      <c r="AP37" s="15" t="e">
        <f t="shared" si="249"/>
        <v>#NUM!</v>
      </c>
      <c r="AQ37" s="15" t="e">
        <f t="shared" si="240"/>
        <v>#NUM!</v>
      </c>
      <c r="AR37" s="15" t="e">
        <f t="shared" si="241"/>
        <v>#NUM!</v>
      </c>
      <c r="AS37" s="15" t="e">
        <f t="shared" si="242"/>
        <v>#NUM!</v>
      </c>
      <c r="AT37" s="15" t="str">
        <f t="shared" si="243"/>
        <v>---</v>
      </c>
      <c r="AU37" s="15" t="str">
        <f t="shared" si="244"/>
        <v>---</v>
      </c>
    </row>
    <row r="38" spans="1:47" x14ac:dyDescent="0.3">
      <c r="A38" t="s">
        <v>53</v>
      </c>
      <c r="B38" s="27">
        <f>'Raw Plate Reader Measurements'!$Q$21</f>
        <v>0.121</v>
      </c>
      <c r="C38" s="27">
        <f>'Raw Plate Reader Measurements'!$Q$22</f>
        <v>0.124</v>
      </c>
      <c r="D38" s="27">
        <f>'Raw Plate Reader Measurements'!$Q$23</f>
        <v>0.121</v>
      </c>
      <c r="E38" s="27">
        <f>'Raw Plate Reader Measurements'!$Q$24</f>
        <v>0.12</v>
      </c>
      <c r="F38" s="3"/>
      <c r="G38" s="3"/>
      <c r="I38" s="27">
        <f>'Raw Plate Reader Measurements'!$F$21</f>
        <v>78.641000000000005</v>
      </c>
      <c r="J38" s="27">
        <f>'Raw Plate Reader Measurements'!$F$22</f>
        <v>83.058999999999997</v>
      </c>
      <c r="K38" s="27">
        <f>'Raw Plate Reader Measurements'!$F$23</f>
        <v>65.918000000000006</v>
      </c>
      <c r="L38" s="27">
        <f>'Raw Plate Reader Measurements'!$F$24</f>
        <v>76.076999999999998</v>
      </c>
      <c r="M38" s="3"/>
      <c r="N38" s="3"/>
      <c r="P38" s="4">
        <f t="shared" si="222"/>
        <v>8.1499999999999989E-2</v>
      </c>
      <c r="Q38" s="4">
        <f t="shared" si="223"/>
        <v>8.4499999999999992E-2</v>
      </c>
      <c r="R38" s="4">
        <f t="shared" si="224"/>
        <v>8.1499999999999989E-2</v>
      </c>
      <c r="S38" s="4">
        <f t="shared" si="225"/>
        <v>8.0499999999999988E-2</v>
      </c>
      <c r="T38" s="4" t="str">
        <f t="shared" si="226"/>
        <v>---</v>
      </c>
      <c r="U38" s="4" t="str">
        <f t="shared" si="227"/>
        <v>---</v>
      </c>
      <c r="W38" s="4">
        <f t="shared" si="228"/>
        <v>2.2492500000000035</v>
      </c>
      <c r="X38" s="4">
        <f t="shared" si="229"/>
        <v>6.6672499999999957</v>
      </c>
      <c r="Y38" s="4">
        <f t="shared" si="230"/>
        <v>-10.473749999999995</v>
      </c>
      <c r="Z38" s="4">
        <f t="shared" si="231"/>
        <v>-0.31475000000000364</v>
      </c>
      <c r="AA38" s="4" t="str">
        <f t="shared" si="232"/>
        <v>---</v>
      </c>
      <c r="AB38" s="4" t="str">
        <f t="shared" si="233"/>
        <v>---</v>
      </c>
      <c r="AD38" s="15">
        <f t="shared" si="234"/>
        <v>1.5561673129670579E-3</v>
      </c>
      <c r="AE38" s="15">
        <f t="shared" si="235"/>
        <v>4.4490388639286697E-3</v>
      </c>
      <c r="AF38" s="15">
        <f t="shared" si="236"/>
        <v>-7.2463742999616275E-3</v>
      </c>
      <c r="AG38" s="15">
        <f t="shared" si="237"/>
        <v>-2.2046823576469171E-4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-3.654090897076478E-4</v>
      </c>
      <c r="AL38" s="15">
        <f t="shared" si="246"/>
        <v>4.974604005863398E-3</v>
      </c>
      <c r="AM38" s="15" t="e">
        <f t="shared" si="247"/>
        <v>#NUM!</v>
      </c>
      <c r="AN38" s="14" t="e">
        <f t="shared" si="248"/>
        <v>#NUM!</v>
      </c>
      <c r="AP38" s="15">
        <f t="shared" si="249"/>
        <v>-6.4655293313928262</v>
      </c>
      <c r="AQ38" s="15">
        <f t="shared" si="240"/>
        <v>-5.4150671917662514</v>
      </c>
      <c r="AR38" s="15" t="e">
        <f t="shared" si="241"/>
        <v>#NUM!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x14ac:dyDescent="0.3">
      <c r="A39" t="s">
        <v>54</v>
      </c>
      <c r="B39" s="27">
        <f>'Raw Plate Reader Measurements'!$R$17</f>
        <v>7.6999999999999999E-2</v>
      </c>
      <c r="C39" s="27">
        <f>'Raw Plate Reader Measurements'!$R$18</f>
        <v>7.0999999999999994E-2</v>
      </c>
      <c r="D39" s="27">
        <f>'Raw Plate Reader Measurements'!$R$19</f>
        <v>7.6999999999999999E-2</v>
      </c>
      <c r="E39" s="27">
        <f>'Raw Plate Reader Measurements'!$R$20</f>
        <v>0.08</v>
      </c>
      <c r="F39" s="3"/>
      <c r="G39" s="3"/>
      <c r="I39" s="27">
        <f>'Raw Plate Reader Measurements'!$G$17</f>
        <v>301.01499999999999</v>
      </c>
      <c r="J39" s="27">
        <f>'Raw Plate Reader Measurements'!$G$18</f>
        <v>305.11500000000001</v>
      </c>
      <c r="K39" s="27">
        <f>'Raw Plate Reader Measurements'!$G$19</f>
        <v>287.90899999999999</v>
      </c>
      <c r="L39" s="27">
        <f>'Raw Plate Reader Measurements'!$G$20</f>
        <v>290.39499999999998</v>
      </c>
      <c r="M39" s="3"/>
      <c r="N39" s="3"/>
      <c r="P39" s="4">
        <f t="shared" si="222"/>
        <v>3.7499999999999999E-2</v>
      </c>
      <c r="Q39" s="4">
        <f t="shared" si="223"/>
        <v>3.1499999999999993E-2</v>
      </c>
      <c r="R39" s="4">
        <f t="shared" si="224"/>
        <v>3.7499999999999999E-2</v>
      </c>
      <c r="S39" s="4">
        <f t="shared" si="225"/>
        <v>4.0500000000000001E-2</v>
      </c>
      <c r="T39" s="4" t="str">
        <f t="shared" si="226"/>
        <v>---</v>
      </c>
      <c r="U39" s="4" t="str">
        <f t="shared" si="227"/>
        <v>---</v>
      </c>
      <c r="W39" s="4">
        <f t="shared" si="228"/>
        <v>224.62324999999998</v>
      </c>
      <c r="X39" s="4">
        <f t="shared" si="229"/>
        <v>228.72325000000001</v>
      </c>
      <c r="Y39" s="4">
        <f t="shared" si="230"/>
        <v>211.51724999999999</v>
      </c>
      <c r="Z39" s="4">
        <f t="shared" si="231"/>
        <v>214.00324999999998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0.33775330490510536</v>
      </c>
      <c r="AE39" s="15">
        <f t="shared" si="235"/>
        <v>0.40942648039358098</v>
      </c>
      <c r="AF39" s="15">
        <f t="shared" si="236"/>
        <v>0.3180465523134377</v>
      </c>
      <c r="AG39" s="15">
        <f t="shared" si="237"/>
        <v>0.29794871316804289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0.34079376269504175</v>
      </c>
      <c r="AL39" s="15">
        <f t="shared" si="246"/>
        <v>4.8555220012461646E-2</v>
      </c>
      <c r="AM39" s="15">
        <f t="shared" si="247"/>
        <v>0.33833890183500109</v>
      </c>
      <c r="AN39" s="14">
        <f t="shared" si="248"/>
        <v>1.1469016450312832</v>
      </c>
      <c r="AP39" s="15">
        <f t="shared" si="249"/>
        <v>-1.0854395171264739</v>
      </c>
      <c r="AQ39" s="15">
        <f t="shared" si="240"/>
        <v>-0.89299792686577106</v>
      </c>
      <c r="AR39" s="15">
        <f t="shared" si="241"/>
        <v>-1.1455575159933056</v>
      </c>
      <c r="AS39" s="15">
        <f t="shared" si="242"/>
        <v>-1.2108339107511763</v>
      </c>
      <c r="AT39" s="15" t="str">
        <f t="shared" si="243"/>
        <v>---</v>
      </c>
      <c r="AU39" s="15" t="str">
        <f t="shared" si="244"/>
        <v>---</v>
      </c>
    </row>
    <row r="40" spans="1:47" x14ac:dyDescent="0.3">
      <c r="A40" t="s">
        <v>55</v>
      </c>
      <c r="B40" s="27">
        <f>'Raw Plate Reader Measurements'!$R$21</f>
        <v>7.4999999999999997E-2</v>
      </c>
      <c r="C40" s="27">
        <f>'Raw Plate Reader Measurements'!$R$22</f>
        <v>7.6999999999999999E-2</v>
      </c>
      <c r="D40" s="27">
        <f>'Raw Plate Reader Measurements'!$R$23</f>
        <v>7.3999999999999996E-2</v>
      </c>
      <c r="E40" s="27">
        <f>'Raw Plate Reader Measurements'!$R$24</f>
        <v>7.1999999999999995E-2</v>
      </c>
      <c r="F40" s="3"/>
      <c r="G40" s="3"/>
      <c r="I40" s="27">
        <f>'Raw Plate Reader Measurements'!$G$21</f>
        <v>72.534000000000006</v>
      </c>
      <c r="J40" s="27">
        <f>'Raw Plate Reader Measurements'!$G$22</f>
        <v>21.326000000000001</v>
      </c>
      <c r="K40" s="27">
        <f>'Raw Plate Reader Measurements'!$G$23</f>
        <v>83.8</v>
      </c>
      <c r="L40" s="27">
        <f>'Raw Plate Reader Measurements'!$G$24</f>
        <v>80.144000000000005</v>
      </c>
      <c r="M40" s="3"/>
      <c r="N40" s="3"/>
      <c r="P40" s="4">
        <f t="shared" si="222"/>
        <v>3.5499999999999997E-2</v>
      </c>
      <c r="Q40" s="4">
        <f t="shared" si="223"/>
        <v>3.7499999999999999E-2</v>
      </c>
      <c r="R40" s="4">
        <f t="shared" si="224"/>
        <v>3.4499999999999996E-2</v>
      </c>
      <c r="S40" s="4">
        <f t="shared" si="225"/>
        <v>3.2499999999999994E-2</v>
      </c>
      <c r="T40" s="4" t="str">
        <f t="shared" si="226"/>
        <v>---</v>
      </c>
      <c r="U40" s="4" t="str">
        <f t="shared" si="227"/>
        <v>---</v>
      </c>
      <c r="W40" s="4">
        <f t="shared" si="228"/>
        <v>-3.8577499999999958</v>
      </c>
      <c r="X40" s="4">
        <f t="shared" si="229"/>
        <v>-55.065750000000001</v>
      </c>
      <c r="Y40" s="4">
        <f t="shared" si="230"/>
        <v>7.4082499999999953</v>
      </c>
      <c r="Z40" s="4">
        <f t="shared" si="231"/>
        <v>3.7522500000000036</v>
      </c>
      <c r="AA40" s="4" t="str">
        <f t="shared" si="232"/>
        <v>---</v>
      </c>
      <c r="AB40" s="4" t="str">
        <f t="shared" si="233"/>
        <v>---</v>
      </c>
      <c r="AD40" s="15">
        <f t="shared" si="234"/>
        <v>-6.1274798993127925E-3</v>
      </c>
      <c r="AE40" s="15">
        <f t="shared" si="235"/>
        <v>-8.2799260760310009E-2</v>
      </c>
      <c r="AF40" s="15">
        <f t="shared" si="236"/>
        <v>1.2108008105084779E-2</v>
      </c>
      <c r="AG40" s="15">
        <f t="shared" si="237"/>
        <v>6.5100537403965037E-3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-1.7577169703535379E-2</v>
      </c>
      <c r="AL40" s="15">
        <f t="shared" si="246"/>
        <v>4.4145292966137832E-2</v>
      </c>
      <c r="AM40" s="15" t="e">
        <f t="shared" si="247"/>
        <v>#NUM!</v>
      </c>
      <c r="AN40" s="14" t="e">
        <f t="shared" si="248"/>
        <v>#NUM!</v>
      </c>
      <c r="AP40" s="15" t="e">
        <f t="shared" si="249"/>
        <v>#NUM!</v>
      </c>
      <c r="AQ40" s="15" t="e">
        <f t="shared" si="240"/>
        <v>#NUM!</v>
      </c>
      <c r="AR40" s="15">
        <f t="shared" si="241"/>
        <v>-4.4138882184237493</v>
      </c>
      <c r="AS40" s="15">
        <f t="shared" si="242"/>
        <v>-5.0344075677425053</v>
      </c>
      <c r="AT40" s="15" t="str">
        <f t="shared" si="243"/>
        <v>---</v>
      </c>
      <c r="AU40" s="15" t="str">
        <f t="shared" si="244"/>
        <v>---</v>
      </c>
    </row>
    <row r="41" spans="1:47" x14ac:dyDescent="0.3">
      <c r="A41" t="s">
        <v>56</v>
      </c>
      <c r="B41" s="27">
        <f>'Raw Plate Reader Measurements'!$S$17</f>
        <v>0.124</v>
      </c>
      <c r="C41" s="27">
        <f>'Raw Plate Reader Measurements'!$S$18</f>
        <v>0.127</v>
      </c>
      <c r="D41" s="27">
        <f>'Raw Plate Reader Measurements'!$S$19</f>
        <v>0.126</v>
      </c>
      <c r="E41" s="27">
        <f>'Raw Plate Reader Measurements'!$S$20</f>
        <v>0.122</v>
      </c>
      <c r="F41" s="3"/>
      <c r="G41" s="3"/>
      <c r="I41" s="27">
        <f>'Raw Plate Reader Measurements'!$H$17</f>
        <v>108.872</v>
      </c>
      <c r="J41" s="27">
        <f>'Raw Plate Reader Measurements'!$H$18</f>
        <v>56.933999999999997</v>
      </c>
      <c r="K41" s="27">
        <f>'Raw Plate Reader Measurements'!$H$19</f>
        <v>59.323</v>
      </c>
      <c r="L41" s="27">
        <f>'Raw Plate Reader Measurements'!$H$20</f>
        <v>138.642</v>
      </c>
      <c r="M41" s="3"/>
      <c r="N41" s="3"/>
      <c r="P41" s="4">
        <f t="shared" si="222"/>
        <v>8.4499999999999992E-2</v>
      </c>
      <c r="Q41" s="4">
        <f t="shared" si="223"/>
        <v>8.7499999999999994E-2</v>
      </c>
      <c r="R41" s="4">
        <f t="shared" si="224"/>
        <v>8.6499999999999994E-2</v>
      </c>
      <c r="S41" s="4">
        <f t="shared" si="225"/>
        <v>8.249999999999999E-2</v>
      </c>
      <c r="T41" s="4" t="str">
        <f t="shared" si="226"/>
        <v>---</v>
      </c>
      <c r="U41" s="4" t="str">
        <f t="shared" si="227"/>
        <v>---</v>
      </c>
      <c r="W41" s="4">
        <f t="shared" si="228"/>
        <v>32.480249999999998</v>
      </c>
      <c r="X41" s="4">
        <f t="shared" si="229"/>
        <v>-19.457750000000004</v>
      </c>
      <c r="Y41" s="4">
        <f t="shared" si="230"/>
        <v>-17.068750000000001</v>
      </c>
      <c r="Z41" s="4">
        <f t="shared" si="231"/>
        <v>62.250249999999994</v>
      </c>
      <c r="AA41" s="4" t="str">
        <f t="shared" si="232"/>
        <v>---</v>
      </c>
      <c r="AB41" s="4" t="str">
        <f t="shared" si="233"/>
        <v>---</v>
      </c>
      <c r="AD41" s="15">
        <f t="shared" si="234"/>
        <v>2.1673987710093254E-2</v>
      </c>
      <c r="AE41" s="15">
        <f t="shared" si="235"/>
        <v>-1.2538937408401431E-2</v>
      </c>
      <c r="AF41" s="15">
        <f t="shared" si="236"/>
        <v>-1.1126582140566183E-2</v>
      </c>
      <c r="AG41" s="15">
        <f t="shared" si="237"/>
        <v>4.2546449076739989E-2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1.0138729309466406E-2</v>
      </c>
      <c r="AL41" s="15">
        <f t="shared" si="246"/>
        <v>2.6769463484331953E-2</v>
      </c>
      <c r="AM41" s="15" t="e">
        <f t="shared" si="247"/>
        <v>#NUM!</v>
      </c>
      <c r="AN41" s="14" t="e">
        <f t="shared" si="248"/>
        <v>#NUM!</v>
      </c>
      <c r="AP41" s="15">
        <f t="shared" si="249"/>
        <v>-3.8316424605160404</v>
      </c>
      <c r="AQ41" s="15" t="e">
        <f t="shared" si="240"/>
        <v>#NUM!</v>
      </c>
      <c r="AR41" s="15" t="e">
        <f t="shared" si="241"/>
        <v>#NUM!</v>
      </c>
      <c r="AS41" s="15">
        <f t="shared" si="242"/>
        <v>-3.1571588804007273</v>
      </c>
      <c r="AT41" s="15" t="str">
        <f t="shared" si="243"/>
        <v>---</v>
      </c>
      <c r="AU41" s="15" t="str">
        <f t="shared" si="244"/>
        <v>---</v>
      </c>
    </row>
    <row r="42" spans="1:47" x14ac:dyDescent="0.3">
      <c r="A42" t="s">
        <v>57</v>
      </c>
      <c r="B42" s="27">
        <f>'Raw Plate Reader Measurements'!$S$21</f>
        <v>0.13</v>
      </c>
      <c r="C42" s="27">
        <f>'Raw Plate Reader Measurements'!$S$22</f>
        <v>0.13400000000000001</v>
      </c>
      <c r="D42" s="27">
        <f>'Raw Plate Reader Measurements'!$S$23</f>
        <v>0.13300000000000001</v>
      </c>
      <c r="E42" s="27">
        <f>'Raw Plate Reader Measurements'!$S$24</f>
        <v>0.126</v>
      </c>
      <c r="F42" s="3"/>
      <c r="G42" s="3"/>
      <c r="I42" s="27">
        <f>'Raw Plate Reader Measurements'!$H$21</f>
        <v>137.44300000000001</v>
      </c>
      <c r="J42" s="27">
        <f>'Raw Plate Reader Measurements'!$H$22</f>
        <v>142.78800000000001</v>
      </c>
      <c r="K42" s="27">
        <f>'Raw Plate Reader Measurements'!$H$23</f>
        <v>158.685</v>
      </c>
      <c r="L42" s="27">
        <f>'Raw Plate Reader Measurements'!$H$24</f>
        <v>147.39500000000001</v>
      </c>
      <c r="M42" s="3"/>
      <c r="N42" s="3"/>
      <c r="P42" s="4">
        <f t="shared" si="222"/>
        <v>9.0499999999999997E-2</v>
      </c>
      <c r="Q42" s="4">
        <f t="shared" si="223"/>
        <v>9.4500000000000001E-2</v>
      </c>
      <c r="R42" s="4">
        <f t="shared" si="224"/>
        <v>9.35E-2</v>
      </c>
      <c r="S42" s="4">
        <f t="shared" si="225"/>
        <v>8.6499999999999994E-2</v>
      </c>
      <c r="T42" s="4" t="str">
        <f t="shared" si="226"/>
        <v>---</v>
      </c>
      <c r="U42" s="4" t="str">
        <f t="shared" si="227"/>
        <v>---</v>
      </c>
      <c r="W42" s="4">
        <f t="shared" si="228"/>
        <v>61.05125000000001</v>
      </c>
      <c r="X42" s="4">
        <f t="shared" si="229"/>
        <v>66.396250000000009</v>
      </c>
      <c r="Y42" s="4">
        <f t="shared" si="230"/>
        <v>82.29325</v>
      </c>
      <c r="Z42" s="4">
        <f t="shared" si="231"/>
        <v>71.003250000000008</v>
      </c>
      <c r="AA42" s="4" t="str">
        <f t="shared" si="232"/>
        <v>---</v>
      </c>
      <c r="AB42" s="4" t="str">
        <f t="shared" si="233"/>
        <v>---</v>
      </c>
      <c r="AD42" s="15">
        <f t="shared" si="234"/>
        <v>3.8038391988298448E-2</v>
      </c>
      <c r="AE42" s="15">
        <f t="shared" si="235"/>
        <v>3.9617577062865707E-2</v>
      </c>
      <c r="AF42" s="15">
        <f t="shared" si="236"/>
        <v>4.9628228336684198E-2</v>
      </c>
      <c r="AG42" s="15">
        <f t="shared" si="237"/>
        <v>4.6284789066109458E-2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4.3392246613489449E-2</v>
      </c>
      <c r="AL42" s="15">
        <f t="shared" si="246"/>
        <v>5.4822793147957793E-3</v>
      </c>
      <c r="AM42" s="15">
        <f t="shared" si="247"/>
        <v>4.3133954946868322E-2</v>
      </c>
      <c r="AN42" s="14">
        <f t="shared" si="248"/>
        <v>1.1343542598825118</v>
      </c>
      <c r="AP42" s="15">
        <f t="shared" si="249"/>
        <v>-3.2691593137994039</v>
      </c>
      <c r="AQ42" s="15">
        <f t="shared" si="240"/>
        <v>-3.2284823939768494</v>
      </c>
      <c r="AR42" s="15">
        <f t="shared" si="241"/>
        <v>-3.003195487447234</v>
      </c>
      <c r="AS42" s="15">
        <f t="shared" si="242"/>
        <v>-3.07294190175736</v>
      </c>
      <c r="AT42" s="15" t="str">
        <f t="shared" si="243"/>
        <v>---</v>
      </c>
      <c r="AU42" s="15" t="str">
        <f t="shared" si="244"/>
        <v>---</v>
      </c>
    </row>
    <row r="43" spans="1:47" x14ac:dyDescent="0.3">
      <c r="A43" t="s">
        <v>58</v>
      </c>
      <c r="B43" s="27">
        <f>'Raw Plate Reader Measurements'!$T$17</f>
        <v>0.11899999999999999</v>
      </c>
      <c r="C43" s="27">
        <f>'Raw Plate Reader Measurements'!$T$18</f>
        <v>0.12</v>
      </c>
      <c r="D43" s="27">
        <f>'Raw Plate Reader Measurements'!$T$19</f>
        <v>0.11799999999999999</v>
      </c>
      <c r="E43" s="27">
        <f>'Raw Plate Reader Measurements'!$T$20</f>
        <v>0.11700000000000001</v>
      </c>
      <c r="F43" s="3"/>
      <c r="G43" s="3"/>
      <c r="I43" s="27">
        <f>'Raw Plate Reader Measurements'!$I$17</f>
        <v>28.95</v>
      </c>
      <c r="J43" s="27">
        <f>'Raw Plate Reader Measurements'!$I$18</f>
        <v>26.969000000000001</v>
      </c>
      <c r="K43" s="27">
        <f>'Raw Plate Reader Measurements'!$I$19</f>
        <v>66.69</v>
      </c>
      <c r="L43" s="27">
        <f>'Raw Plate Reader Measurements'!$I$20</f>
        <v>88.51</v>
      </c>
      <c r="M43" s="3"/>
      <c r="N43" s="3"/>
      <c r="P43" s="4">
        <f t="shared" si="222"/>
        <v>7.9499999999999987E-2</v>
      </c>
      <c r="Q43" s="4">
        <f t="shared" si="223"/>
        <v>8.0499999999999988E-2</v>
      </c>
      <c r="R43" s="4">
        <f t="shared" si="224"/>
        <v>7.8499999999999986E-2</v>
      </c>
      <c r="S43" s="4">
        <f t="shared" si="225"/>
        <v>7.7500000000000013E-2</v>
      </c>
      <c r="T43" s="4" t="str">
        <f t="shared" si="226"/>
        <v>---</v>
      </c>
      <c r="U43" s="4" t="str">
        <f t="shared" si="227"/>
        <v>---</v>
      </c>
      <c r="W43" s="4">
        <f t="shared" si="228"/>
        <v>-47.441749999999999</v>
      </c>
      <c r="X43" s="4">
        <f t="shared" si="229"/>
        <v>-49.422750000000001</v>
      </c>
      <c r="Y43" s="4">
        <f t="shared" si="230"/>
        <v>-9.7017500000000041</v>
      </c>
      <c r="Z43" s="4">
        <f t="shared" si="231"/>
        <v>12.118250000000003</v>
      </c>
      <c r="AA43" s="4" t="str">
        <f t="shared" si="232"/>
        <v>---</v>
      </c>
      <c r="AB43" s="4" t="str">
        <f t="shared" si="233"/>
        <v>---</v>
      </c>
      <c r="AD43" s="15">
        <f t="shared" si="234"/>
        <v>-3.3648812360381856E-2</v>
      </c>
      <c r="AE43" s="15">
        <f t="shared" si="235"/>
        <v>-3.4618416200601403E-2</v>
      </c>
      <c r="AF43" s="15">
        <f t="shared" si="236"/>
        <v>-6.968777378045298E-3</v>
      </c>
      <c r="AG43" s="15">
        <f t="shared" si="237"/>
        <v>8.8168687055661492E-3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-1.6604784308365601E-2</v>
      </c>
      <c r="AL43" s="15">
        <f t="shared" si="246"/>
        <v>2.1245414389218349E-2</v>
      </c>
      <c r="AM43" s="15" t="e">
        <f t="shared" si="247"/>
        <v>#NUM!</v>
      </c>
      <c r="AN43" s="14" t="e">
        <f t="shared" si="248"/>
        <v>#NUM!</v>
      </c>
      <c r="AP43" s="15" t="e">
        <f t="shared" si="249"/>
        <v>#NUM!</v>
      </c>
      <c r="AQ43" s="15" t="e">
        <f t="shared" si="240"/>
        <v>#NUM!</v>
      </c>
      <c r="AR43" s="15" t="e">
        <f t="shared" si="241"/>
        <v>#NUM!</v>
      </c>
      <c r="AS43" s="15">
        <f t="shared" si="242"/>
        <v>-4.7310884940433375</v>
      </c>
      <c r="AT43" s="15" t="str">
        <f t="shared" si="243"/>
        <v>---</v>
      </c>
      <c r="AU43" s="15" t="str">
        <f t="shared" si="244"/>
        <v>---</v>
      </c>
    </row>
    <row r="44" spans="1:47" x14ac:dyDescent="0.3">
      <c r="A44" t="s">
        <v>59</v>
      </c>
      <c r="B44" s="27">
        <f>'Raw Plate Reader Measurements'!$T$21</f>
        <v>6.9000000000000006E-2</v>
      </c>
      <c r="C44" s="27">
        <f>'Raw Plate Reader Measurements'!$T$22</f>
        <v>7.5999999999999998E-2</v>
      </c>
      <c r="D44" s="27">
        <f>'Raw Plate Reader Measurements'!$T$23</f>
        <v>6.9000000000000006E-2</v>
      </c>
      <c r="E44" s="27">
        <f>'Raw Plate Reader Measurements'!$T$24</f>
        <v>6.7000000000000004E-2</v>
      </c>
      <c r="F44" s="3"/>
      <c r="G44" s="3"/>
      <c r="I44" s="27">
        <f>'Raw Plate Reader Measurements'!$I$21</f>
        <v>51.555</v>
      </c>
      <c r="J44" s="27">
        <f>'Raw Plate Reader Measurements'!$I$22</f>
        <v>85.912000000000006</v>
      </c>
      <c r="K44" s="27">
        <f>'Raw Plate Reader Measurements'!$I$23</f>
        <v>86.34</v>
      </c>
      <c r="L44" s="27">
        <f>'Raw Plate Reader Measurements'!$I$24</f>
        <v>59.908000000000001</v>
      </c>
      <c r="M44" s="3"/>
      <c r="N44" s="3"/>
      <c r="P44" s="4">
        <f t="shared" si="222"/>
        <v>2.9500000000000005E-2</v>
      </c>
      <c r="Q44" s="4">
        <f t="shared" si="223"/>
        <v>3.6499999999999998E-2</v>
      </c>
      <c r="R44" s="4">
        <f t="shared" si="224"/>
        <v>2.9500000000000005E-2</v>
      </c>
      <c r="S44" s="4">
        <f t="shared" si="225"/>
        <v>2.7500000000000004E-2</v>
      </c>
      <c r="T44" s="4" t="str">
        <f t="shared" si="226"/>
        <v>---</v>
      </c>
      <c r="U44" s="4" t="str">
        <f t="shared" si="227"/>
        <v>---</v>
      </c>
      <c r="W44" s="4">
        <f t="shared" si="228"/>
        <v>-24.836750000000002</v>
      </c>
      <c r="X44" s="4">
        <f t="shared" si="229"/>
        <v>9.5202500000000043</v>
      </c>
      <c r="Y44" s="4">
        <f t="shared" si="230"/>
        <v>9.9482500000000016</v>
      </c>
      <c r="Z44" s="4">
        <f t="shared" si="231"/>
        <v>-16.483750000000001</v>
      </c>
      <c r="AA44" s="4" t="str">
        <f t="shared" si="232"/>
        <v>---</v>
      </c>
      <c r="AB44" s="4" t="str">
        <f t="shared" si="233"/>
        <v>---</v>
      </c>
      <c r="AD44" s="15">
        <f t="shared" si="234"/>
        <v>-4.747324495874914E-2</v>
      </c>
      <c r="AE44" s="15">
        <f t="shared" si="235"/>
        <v>1.470725616841999E-2</v>
      </c>
      <c r="AF44" s="15">
        <f t="shared" si="236"/>
        <v>1.9015197606807501E-2</v>
      </c>
      <c r="AG44" s="15">
        <f t="shared" si="237"/>
        <v>-3.3798660887404269E-2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-1.1887363017731481E-2</v>
      </c>
      <c r="AL44" s="15">
        <f t="shared" si="246"/>
        <v>3.3708070204147927E-2</v>
      </c>
      <c r="AM44" s="15" t="e">
        <f t="shared" si="247"/>
        <v>#NUM!</v>
      </c>
      <c r="AN44" s="14" t="e">
        <f t="shared" si="248"/>
        <v>#NUM!</v>
      </c>
      <c r="AP44" s="15" t="e">
        <f t="shared" si="249"/>
        <v>#NUM!</v>
      </c>
      <c r="AQ44" s="15">
        <f t="shared" si="240"/>
        <v>-4.2194142900868723</v>
      </c>
      <c r="AR44" s="15">
        <f t="shared" si="241"/>
        <v>-3.9625167455019548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spans="1:47" x14ac:dyDescent="0.3">
      <c r="A46" s="24" t="s">
        <v>40</v>
      </c>
    </row>
    <row r="47" spans="1:47" x14ac:dyDescent="0.3">
      <c r="A47" t="s">
        <v>44</v>
      </c>
      <c r="B47" s="27">
        <f>'Raw Plate Reader Measurements'!$M$27</f>
        <v>0.17399999999999999</v>
      </c>
      <c r="C47" s="27">
        <f>'Raw Plate Reader Measurements'!$M$28</f>
        <v>0.17599999999999999</v>
      </c>
      <c r="D47" s="27">
        <f>'Raw Plate Reader Measurements'!$M$29</f>
        <v>0.17</v>
      </c>
      <c r="E47" s="27">
        <f>'Raw Plate Reader Measurements'!$M$30</f>
        <v>0.16900000000000001</v>
      </c>
      <c r="F47" s="3"/>
      <c r="G47" s="3"/>
      <c r="I47" s="27">
        <f>'Raw Plate Reader Measurements'!$B$27</f>
        <v>156.32900000000001</v>
      </c>
      <c r="J47" s="27">
        <f>'Raw Plate Reader Measurements'!$B$28</f>
        <v>51.688000000000002</v>
      </c>
      <c r="K47" s="27">
        <f>'Raw Plate Reader Measurements'!$B$29</f>
        <v>117.414</v>
      </c>
      <c r="L47" s="27">
        <f>'Raw Plate Reader Measurements'!$B$30</f>
        <v>125.057</v>
      </c>
      <c r="M47" s="3"/>
      <c r="N47" s="3"/>
      <c r="P47" s="4">
        <f t="shared" ref="P47:P62" si="250">IF(ISBLANK(B47),"---", B47-$B$9)</f>
        <v>0.13449999999999998</v>
      </c>
      <c r="Q47" s="4">
        <f t="shared" ref="Q47:Q62" si="251">IF(ISBLANK(C47),"---", C47-$B$9)</f>
        <v>0.13649999999999998</v>
      </c>
      <c r="R47" s="4">
        <f t="shared" ref="R47:R62" si="252">IF(ISBLANK(D47),"---", D47-$B$9)</f>
        <v>0.1305</v>
      </c>
      <c r="S47" s="4">
        <f t="shared" ref="S47:S62" si="253">IF(ISBLANK(E47),"---", E47-$B$9)</f>
        <v>0.1295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79.937250000000006</v>
      </c>
      <c r="X47" s="4">
        <f t="shared" ref="X47:X62" si="257">IF(ISBLANK(J47),"---",J47-$I$9)</f>
        <v>-24.703749999999999</v>
      </c>
      <c r="Y47" s="4">
        <f t="shared" ref="Y47:Y62" si="258">IF(ISBLANK(K47),"---",K47-$I$9)</f>
        <v>41.02225</v>
      </c>
      <c r="Z47" s="4">
        <f t="shared" ref="Z47:Z62" si="259">IF(ISBLANK(L47),"---",L47-$I$9)</f>
        <v>48.66525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3.3512211452180134E-2</v>
      </c>
      <c r="AE47" s="15">
        <f t="shared" ref="AE47:AE62" si="263">IF(AND(ISNUMBER(X47),ISNUMBER(Q47)),(X47*$B$3)/(Q47*$B$2),"---")</f>
        <v>-1.0204844717887993E-2</v>
      </c>
      <c r="AF47" s="15">
        <f t="shared" ref="AF47:AF62" si="264">IF(AND(ISNUMBER(Y47),ISNUMBER(R47)),(Y47*$B$3)/(R47*$B$2),"---")</f>
        <v>1.7724954690918487E-2</v>
      </c>
      <c r="AG47" s="15">
        <f t="shared" ref="AG47:AG62" si="265">IF(AND(ISNUMBER(Z47),ISNUMBER(S47)),(Z47*$B$3)/(S47*$B$2),"---")</f>
        <v>2.1189726865388094E-2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1.555551207264968E-2</v>
      </c>
      <c r="AL47" s="15">
        <f>STDEV(AD47:AI47)</f>
        <v>1.8461580757411708E-2</v>
      </c>
      <c r="AM47" s="15" t="e">
        <f>GEOMEAN(AD47:AI47)</f>
        <v>#NUM!</v>
      </c>
      <c r="AN47" s="14" t="e">
        <f>EXP(STDEV(AP47:AU47))</f>
        <v>#NUM!</v>
      </c>
      <c r="AP47" s="15">
        <f>IF(ISNUMBER(AD47),LN(AD47),"---")</f>
        <v>-3.3958453856121396</v>
      </c>
      <c r="AQ47" s="15" t="e">
        <f t="shared" ref="AQ47:AQ62" si="268">IF(ISNUMBER(AE47),LN(AE47),"---")</f>
        <v>#NUM!</v>
      </c>
      <c r="AR47" s="15">
        <f t="shared" ref="AR47:AR62" si="269">IF(ISNUMBER(AF47),LN(AF47),"---")</f>
        <v>-4.0327817627918403</v>
      </c>
      <c r="AS47" s="15">
        <f t="shared" ref="AS47:AS62" si="270">IF(ISNUMBER(AG47),LN(AG47),"---")</f>
        <v>-3.8542387965732008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3">
      <c r="A48" t="s">
        <v>45</v>
      </c>
      <c r="B48" s="27">
        <f>'Raw Plate Reader Measurements'!$M$31</f>
        <v>0.16400000000000001</v>
      </c>
      <c r="C48" s="27">
        <f>'Raw Plate Reader Measurements'!$M$32</f>
        <v>0.16200000000000001</v>
      </c>
      <c r="D48" s="27">
        <f>'Raw Plate Reader Measurements'!$M$33</f>
        <v>0.17599999999999999</v>
      </c>
      <c r="E48" s="27">
        <f>'Raw Plate Reader Measurements'!$M$34</f>
        <v>0.16</v>
      </c>
      <c r="F48" s="3"/>
      <c r="G48" s="3"/>
      <c r="I48" s="27">
        <f>'Raw Plate Reader Measurements'!$B$31</f>
        <v>92.983000000000004</v>
      </c>
      <c r="J48" s="27">
        <f>'Raw Plate Reader Measurements'!$B$32</f>
        <v>123.08199999999999</v>
      </c>
      <c r="K48" s="27">
        <f>'Raw Plate Reader Measurements'!$B$33</f>
        <v>49.098999999999997</v>
      </c>
      <c r="L48" s="27">
        <f>'Raw Plate Reader Measurements'!$B$34</f>
        <v>99.998999999999995</v>
      </c>
      <c r="M48" s="3"/>
      <c r="N48" s="3"/>
      <c r="P48" s="4">
        <f t="shared" si="250"/>
        <v>0.1245</v>
      </c>
      <c r="Q48" s="4">
        <f t="shared" si="251"/>
        <v>0.1225</v>
      </c>
      <c r="R48" s="4">
        <f t="shared" si="252"/>
        <v>0.13649999999999998</v>
      </c>
      <c r="S48" s="4">
        <f t="shared" si="253"/>
        <v>0.1205</v>
      </c>
      <c r="T48" s="4" t="str">
        <f t="shared" si="254"/>
        <v>---</v>
      </c>
      <c r="U48" s="4" t="str">
        <f t="shared" si="255"/>
        <v>---</v>
      </c>
      <c r="W48" s="4">
        <f t="shared" si="256"/>
        <v>16.591250000000002</v>
      </c>
      <c r="X48" s="4">
        <f t="shared" si="257"/>
        <v>46.690249999999992</v>
      </c>
      <c r="Y48" s="4">
        <f t="shared" si="258"/>
        <v>-27.292750000000005</v>
      </c>
      <c r="Z48" s="4">
        <f t="shared" si="259"/>
        <v>23.607249999999993</v>
      </c>
      <c r="AA48" s="4" t="str">
        <f t="shared" si="260"/>
        <v>---</v>
      </c>
      <c r="AB48" s="4" t="str">
        <f t="shared" si="261"/>
        <v>---</v>
      </c>
      <c r="AD48" s="15">
        <f t="shared" si="262"/>
        <v>7.514254919950808E-3</v>
      </c>
      <c r="AE48" s="15">
        <f t="shared" si="263"/>
        <v>2.1491477774467926E-2</v>
      </c>
      <c r="AF48" s="15">
        <f t="shared" si="264"/>
        <v>-1.1274331859500587E-2</v>
      </c>
      <c r="AG48" s="15">
        <f t="shared" si="265"/>
        <v>1.1046749876042157E-2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7.1945376777400758E-3</v>
      </c>
      <c r="AL48" s="15">
        <f>STDEV(AD48:AI48)</f>
        <v>1.3668008828998646E-2</v>
      </c>
      <c r="AM48" s="15" t="e">
        <f>GEOMEAN(AD48:AI48)</f>
        <v>#NUM!</v>
      </c>
      <c r="AN48" s="14" t="e">
        <f>EXP(STDEV(AP48:AU48))</f>
        <v>#NUM!</v>
      </c>
      <c r="AP48" s="15">
        <f>IF(ISNUMBER(AD48),LN(AD48),"---")</f>
        <v>-4.890953406407589</v>
      </c>
      <c r="AQ48" s="15">
        <f t="shared" si="268"/>
        <v>-3.8400988050117491</v>
      </c>
      <c r="AR48" s="15" t="e">
        <f t="shared" si="269"/>
        <v>#NUM!</v>
      </c>
      <c r="AS48" s="15">
        <f t="shared" si="270"/>
        <v>-4.5056190231477169</v>
      </c>
      <c r="AT48" s="15" t="str">
        <f t="shared" si="271"/>
        <v>---</v>
      </c>
      <c r="AU48" s="15" t="str">
        <f t="shared" si="272"/>
        <v>---</v>
      </c>
    </row>
    <row r="49" spans="1:47" x14ac:dyDescent="0.3">
      <c r="A49" t="s">
        <v>46</v>
      </c>
      <c r="B49" s="27">
        <f>'Raw Plate Reader Measurements'!$N$27</f>
        <v>0.14499999999999999</v>
      </c>
      <c r="C49" s="27">
        <f>'Raw Plate Reader Measurements'!$N$28</f>
        <v>0.153</v>
      </c>
      <c r="D49" s="27">
        <f>'Raw Plate Reader Measurements'!$N$29</f>
        <v>0.152</v>
      </c>
      <c r="E49" s="27">
        <f>'Raw Plate Reader Measurements'!$N$30</f>
        <v>0.15</v>
      </c>
      <c r="F49" s="3"/>
      <c r="G49" s="3"/>
      <c r="I49" s="27">
        <f>'Raw Plate Reader Measurements'!$C$27</f>
        <v>337.18099999999998</v>
      </c>
      <c r="J49" s="27">
        <f>'Raw Plate Reader Measurements'!$C$28</f>
        <v>390.70100000000002</v>
      </c>
      <c r="K49" s="27">
        <f>'Raw Plate Reader Measurements'!$C$29</f>
        <v>349.1</v>
      </c>
      <c r="L49" s="27">
        <f>'Raw Plate Reader Measurements'!$C$30</f>
        <v>396.91399999999999</v>
      </c>
      <c r="M49" s="3"/>
      <c r="N49" s="3"/>
      <c r="P49" s="4">
        <f t="shared" si="250"/>
        <v>0.10549999999999998</v>
      </c>
      <c r="Q49" s="4">
        <f t="shared" si="251"/>
        <v>0.11349999999999999</v>
      </c>
      <c r="R49" s="4">
        <f t="shared" si="252"/>
        <v>0.11249999999999999</v>
      </c>
      <c r="S49" s="4">
        <f t="shared" si="253"/>
        <v>0.11049999999999999</v>
      </c>
      <c r="T49" s="4" t="str">
        <f t="shared" si="254"/>
        <v>---</v>
      </c>
      <c r="U49" s="4" t="str">
        <f t="shared" si="255"/>
        <v>---</v>
      </c>
      <c r="W49" s="4">
        <f t="shared" si="256"/>
        <v>260.78924999999998</v>
      </c>
      <c r="X49" s="4">
        <f t="shared" si="257"/>
        <v>314.30925000000002</v>
      </c>
      <c r="Y49" s="4">
        <f t="shared" si="258"/>
        <v>272.70825000000002</v>
      </c>
      <c r="Z49" s="4">
        <f t="shared" si="259"/>
        <v>320.52224999999999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0.13938415100342677</v>
      </c>
      <c r="AE49" s="15">
        <f t="shared" si="263"/>
        <v>0.15614837506804774</v>
      </c>
      <c r="AF49" s="15">
        <f t="shared" si="264"/>
        <v>0.13668533527790452</v>
      </c>
      <c r="AG49" s="15">
        <f t="shared" si="265"/>
        <v>0.16355810611615781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0.14894399186638421</v>
      </c>
      <c r="AL49" s="15">
        <f t="shared" ref="AL49:AL62" si="274">STDEV(AD49:AI49)</f>
        <v>1.3001803609515038E-2</v>
      </c>
      <c r="AM49" s="15">
        <f t="shared" ref="AM49:AM62" si="275">GEOMEAN(AD49:AI49)</f>
        <v>0.14852043573175905</v>
      </c>
      <c r="AN49" s="14">
        <f t="shared" ref="AN49:AN62" si="276">EXP(STDEV(AP49:AU49))</f>
        <v>1.0909590422624089</v>
      </c>
      <c r="AP49" s="15">
        <f t="shared" ref="AP49:AP62" si="277">IF(ISNUMBER(AD49),LN(AD49),"---")</f>
        <v>-1.9705214814994183</v>
      </c>
      <c r="AQ49" s="15">
        <f t="shared" si="268"/>
        <v>-1.8569486015316727</v>
      </c>
      <c r="AR49" s="15">
        <f t="shared" si="269"/>
        <v>-1.9900738176863451</v>
      </c>
      <c r="AS49" s="15">
        <f t="shared" si="270"/>
        <v>-1.8105869626909232</v>
      </c>
      <c r="AT49" s="15" t="str">
        <f t="shared" si="271"/>
        <v>---</v>
      </c>
      <c r="AU49" s="15" t="str">
        <f t="shared" si="272"/>
        <v>---</v>
      </c>
    </row>
    <row r="50" spans="1:47" x14ac:dyDescent="0.3">
      <c r="A50" t="s">
        <v>47</v>
      </c>
      <c r="B50" s="27">
        <f>'Raw Plate Reader Measurements'!$N$31</f>
        <v>0.14799999999999999</v>
      </c>
      <c r="C50" s="27">
        <f>'Raw Plate Reader Measurements'!$N$32</f>
        <v>0.14099999999999999</v>
      </c>
      <c r="D50" s="27">
        <f>'Raw Plate Reader Measurements'!$N$33</f>
        <v>0.151</v>
      </c>
      <c r="E50" s="27">
        <f>'Raw Plate Reader Measurements'!$N$34</f>
        <v>0.151</v>
      </c>
      <c r="F50" s="3"/>
      <c r="G50" s="3"/>
      <c r="I50" s="27">
        <f>'Raw Plate Reader Measurements'!$C$31</f>
        <v>270.47000000000003</v>
      </c>
      <c r="J50" s="27">
        <f>'Raw Plate Reader Measurements'!$C$32</f>
        <v>263.709</v>
      </c>
      <c r="K50" s="27">
        <f>'Raw Plate Reader Measurements'!$C$33</f>
        <v>284.15100000000001</v>
      </c>
      <c r="L50" s="27">
        <f>'Raw Plate Reader Measurements'!$C$34</f>
        <v>285.03399999999999</v>
      </c>
      <c r="M50" s="3"/>
      <c r="N50" s="3"/>
      <c r="P50" s="4">
        <f t="shared" si="250"/>
        <v>0.10849999999999999</v>
      </c>
      <c r="Q50" s="4">
        <f t="shared" si="251"/>
        <v>0.10149999999999998</v>
      </c>
      <c r="R50" s="4">
        <f t="shared" si="252"/>
        <v>0.11149999999999999</v>
      </c>
      <c r="S50" s="4">
        <f t="shared" si="253"/>
        <v>0.11149999999999999</v>
      </c>
      <c r="T50" s="4" t="str">
        <f t="shared" si="254"/>
        <v>---</v>
      </c>
      <c r="U50" s="4" t="str">
        <f t="shared" si="255"/>
        <v>---</v>
      </c>
      <c r="W50" s="4">
        <f t="shared" si="256"/>
        <v>194.07825000000003</v>
      </c>
      <c r="X50" s="4">
        <f t="shared" si="257"/>
        <v>187.31725</v>
      </c>
      <c r="Y50" s="4">
        <f t="shared" si="258"/>
        <v>207.75925000000001</v>
      </c>
      <c r="Z50" s="4">
        <f t="shared" si="259"/>
        <v>208.64224999999999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0.10086100650176644</v>
      </c>
      <c r="AE50" s="15">
        <f t="shared" si="263"/>
        <v>0.10406097708890406</v>
      </c>
      <c r="AF50" s="15">
        <f t="shared" si="264"/>
        <v>0.10506587212598074</v>
      </c>
      <c r="AG50" s="15">
        <f t="shared" si="265"/>
        <v>0.10551241380866029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0.10387506738132787</v>
      </c>
      <c r="AL50" s="15">
        <f t="shared" si="274"/>
        <v>2.099050949680176E-3</v>
      </c>
      <c r="AM50" s="15">
        <f t="shared" si="275"/>
        <v>0.10385899274667265</v>
      </c>
      <c r="AN50" s="14">
        <f t="shared" si="276"/>
        <v>1.0205776946310714</v>
      </c>
      <c r="AP50" s="15">
        <f t="shared" si="277"/>
        <v>-2.294011883186776</v>
      </c>
      <c r="AQ50" s="15">
        <f t="shared" si="268"/>
        <v>-2.2627782334955628</v>
      </c>
      <c r="AR50" s="15">
        <f t="shared" si="269"/>
        <v>-2.253167771947838</v>
      </c>
      <c r="AS50" s="15">
        <f t="shared" si="270"/>
        <v>-2.2489266665553687</v>
      </c>
      <c r="AT50" s="15" t="str">
        <f t="shared" si="271"/>
        <v>---</v>
      </c>
      <c r="AU50" s="15" t="str">
        <f t="shared" si="272"/>
        <v>---</v>
      </c>
    </row>
    <row r="51" spans="1:47" x14ac:dyDescent="0.3">
      <c r="A51" t="s">
        <v>50</v>
      </c>
      <c r="B51" s="27">
        <f>'Raw Plate Reader Measurements'!$O$27</f>
        <v>8.4000000000000005E-2</v>
      </c>
      <c r="C51" s="27">
        <f>'Raw Plate Reader Measurements'!$O$28</f>
        <v>7.9000000000000001E-2</v>
      </c>
      <c r="D51" s="27">
        <f>'Raw Plate Reader Measurements'!$O$29</f>
        <v>8.4000000000000005E-2</v>
      </c>
      <c r="E51" s="27">
        <f>'Raw Plate Reader Measurements'!$O$30</f>
        <v>8.3000000000000004E-2</v>
      </c>
      <c r="F51" s="3"/>
      <c r="G51" s="3"/>
      <c r="I51" s="27">
        <f>'Raw Plate Reader Measurements'!$D$27</f>
        <v>601.28599999999994</v>
      </c>
      <c r="J51" s="27">
        <f>'Raw Plate Reader Measurements'!$D$28</f>
        <v>427.01400000000001</v>
      </c>
      <c r="K51" s="27">
        <f>'Raw Plate Reader Measurements'!$D$29</f>
        <v>496.40499999999997</v>
      </c>
      <c r="L51" s="27">
        <f>'Raw Plate Reader Measurements'!$D$30</f>
        <v>506.82</v>
      </c>
      <c r="M51" s="3"/>
      <c r="N51" s="3"/>
      <c r="P51" s="4">
        <f t="shared" si="250"/>
        <v>4.4500000000000005E-2</v>
      </c>
      <c r="Q51" s="4">
        <f t="shared" si="251"/>
        <v>3.95E-2</v>
      </c>
      <c r="R51" s="4">
        <f t="shared" si="252"/>
        <v>4.4500000000000005E-2</v>
      </c>
      <c r="S51" s="4">
        <f t="shared" si="253"/>
        <v>4.3500000000000004E-2</v>
      </c>
      <c r="T51" s="4" t="str">
        <f t="shared" si="254"/>
        <v>---</v>
      </c>
      <c r="U51" s="4" t="str">
        <f t="shared" si="255"/>
        <v>---</v>
      </c>
      <c r="W51" s="4">
        <f t="shared" si="256"/>
        <v>524.89424999999994</v>
      </c>
      <c r="X51" s="4">
        <f t="shared" si="257"/>
        <v>350.62225000000001</v>
      </c>
      <c r="Y51" s="4">
        <f t="shared" si="258"/>
        <v>420.01324999999997</v>
      </c>
      <c r="Z51" s="4">
        <f t="shared" si="259"/>
        <v>430.42824999999999</v>
      </c>
      <c r="AA51" s="4" t="str">
        <f t="shared" si="260"/>
        <v>---</v>
      </c>
      <c r="AB51" s="4" t="str">
        <f t="shared" si="261"/>
        <v>---</v>
      </c>
      <c r="AD51" s="15">
        <f t="shared" si="262"/>
        <v>0.6651015694976492</v>
      </c>
      <c r="AE51" s="15">
        <f t="shared" si="263"/>
        <v>0.50051666841285203</v>
      </c>
      <c r="AF51" s="15">
        <f t="shared" si="264"/>
        <v>0.53220524283664472</v>
      </c>
      <c r="AG51" s="15">
        <f t="shared" si="265"/>
        <v>0.55794023211364574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0.56394092821519792</v>
      </c>
      <c r="AL51" s="15">
        <f t="shared" si="274"/>
        <v>7.1412590291213246E-2</v>
      </c>
      <c r="AM51" s="15">
        <f t="shared" si="275"/>
        <v>0.56071650020961217</v>
      </c>
      <c r="AN51" s="14">
        <f t="shared" si="276"/>
        <v>1.1299731256580998</v>
      </c>
      <c r="AP51" s="15">
        <f t="shared" si="277"/>
        <v>-0.40781551390256093</v>
      </c>
      <c r="AQ51" s="15">
        <f t="shared" si="268"/>
        <v>-0.69211437725922986</v>
      </c>
      <c r="AR51" s="15">
        <f t="shared" si="269"/>
        <v>-0.63072606923445085</v>
      </c>
      <c r="AS51" s="15">
        <f t="shared" si="270"/>
        <v>-0.58350343324505394</v>
      </c>
      <c r="AT51" s="15" t="str">
        <f t="shared" si="271"/>
        <v>---</v>
      </c>
      <c r="AU51" s="15" t="str">
        <f t="shared" si="272"/>
        <v>---</v>
      </c>
    </row>
    <row r="52" spans="1:47" x14ac:dyDescent="0.3">
      <c r="A52" t="s">
        <v>48</v>
      </c>
      <c r="B52" s="27">
        <f>'Raw Plate Reader Measurements'!$O$31</f>
        <v>7.4999999999999997E-2</v>
      </c>
      <c r="C52" s="27">
        <f>'Raw Plate Reader Measurements'!$O$32</f>
        <v>7.8E-2</v>
      </c>
      <c r="D52" s="27">
        <f>'Raw Plate Reader Measurements'!$O$33</f>
        <v>7.6999999999999999E-2</v>
      </c>
      <c r="E52" s="27">
        <f>'Raw Plate Reader Measurements'!$O$34</f>
        <v>7.0999999999999994E-2</v>
      </c>
      <c r="F52" s="3"/>
      <c r="G52" s="3"/>
      <c r="I52" s="27">
        <f>'Raw Plate Reader Measurements'!$D$31</f>
        <v>447.40600000000001</v>
      </c>
      <c r="J52" s="27">
        <f>'Raw Plate Reader Measurements'!$D$32</f>
        <v>385.435</v>
      </c>
      <c r="K52" s="27">
        <f>'Raw Plate Reader Measurements'!$D$33</f>
        <v>360.79599999999999</v>
      </c>
      <c r="L52" s="27">
        <f>'Raw Plate Reader Measurements'!$D$34</f>
        <v>361.74799999999999</v>
      </c>
      <c r="M52" s="3"/>
      <c r="N52" s="3"/>
      <c r="P52" s="4">
        <f t="shared" si="250"/>
        <v>3.5499999999999997E-2</v>
      </c>
      <c r="Q52" s="4">
        <f t="shared" si="251"/>
        <v>3.85E-2</v>
      </c>
      <c r="R52" s="4">
        <f t="shared" si="252"/>
        <v>3.7499999999999999E-2</v>
      </c>
      <c r="S52" s="4">
        <f t="shared" si="253"/>
        <v>3.1499999999999993E-2</v>
      </c>
      <c r="T52" s="4" t="str">
        <f t="shared" si="254"/>
        <v>---</v>
      </c>
      <c r="U52" s="4" t="str">
        <f t="shared" si="255"/>
        <v>---</v>
      </c>
      <c r="W52" s="4">
        <f t="shared" si="256"/>
        <v>371.01425</v>
      </c>
      <c r="X52" s="4">
        <f t="shared" si="257"/>
        <v>309.04325</v>
      </c>
      <c r="Y52" s="4">
        <f t="shared" si="258"/>
        <v>284.40424999999999</v>
      </c>
      <c r="Z52" s="4">
        <f t="shared" si="259"/>
        <v>285.35624999999999</v>
      </c>
      <c r="AA52" s="4" t="str">
        <f t="shared" si="260"/>
        <v>---</v>
      </c>
      <c r="AB52" s="4" t="str">
        <f t="shared" si="261"/>
        <v>---</v>
      </c>
      <c r="AD52" s="15">
        <f t="shared" si="262"/>
        <v>0.58930266586316216</v>
      </c>
      <c r="AE52" s="15">
        <f t="shared" si="263"/>
        <v>0.45262100147510215</v>
      </c>
      <c r="AF52" s="15">
        <f t="shared" si="264"/>
        <v>0.42764262099563516</v>
      </c>
      <c r="AG52" s="15">
        <f t="shared" si="265"/>
        <v>0.51080248770429237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0.49509219400954796</v>
      </c>
      <c r="AL52" s="15">
        <f t="shared" si="274"/>
        <v>7.1823100810052401E-2</v>
      </c>
      <c r="AM52" s="15">
        <f t="shared" si="275"/>
        <v>0.4913056667291843</v>
      </c>
      <c r="AN52" s="14">
        <f t="shared" si="276"/>
        <v>1.1526926973824132</v>
      </c>
      <c r="AP52" s="15">
        <f t="shared" si="277"/>
        <v>-0.52881536336916657</v>
      </c>
      <c r="AQ52" s="15">
        <f t="shared" si="268"/>
        <v>-0.79270014501411057</v>
      </c>
      <c r="AR52" s="15">
        <f t="shared" si="269"/>
        <v>-0.8494674298788284</v>
      </c>
      <c r="AS52" s="15">
        <f t="shared" si="270"/>
        <v>-0.67177228462360683</v>
      </c>
      <c r="AT52" s="15" t="str">
        <f t="shared" si="271"/>
        <v>---</v>
      </c>
      <c r="AU52" s="15" t="str">
        <f t="shared" si="272"/>
        <v>---</v>
      </c>
    </row>
    <row r="53" spans="1:47" x14ac:dyDescent="0.3">
      <c r="A53" t="s">
        <v>49</v>
      </c>
      <c r="B53" s="27">
        <f>'Raw Plate Reader Measurements'!$P$27</f>
        <v>0.156</v>
      </c>
      <c r="C53" s="27">
        <f>'Raw Plate Reader Measurements'!$P$28</f>
        <v>0.14299999999999999</v>
      </c>
      <c r="D53" s="27">
        <f>'Raw Plate Reader Measurements'!$P$29</f>
        <v>0.156</v>
      </c>
      <c r="E53" s="27">
        <f>'Raw Plate Reader Measurements'!$P$30</f>
        <v>0.153</v>
      </c>
      <c r="F53" s="3"/>
      <c r="G53" s="3"/>
      <c r="I53" s="27">
        <f>'Raw Plate Reader Measurements'!$E$27</f>
        <v>358.50400000000002</v>
      </c>
      <c r="J53" s="27">
        <f>'Raw Plate Reader Measurements'!$E$28</f>
        <v>332.33</v>
      </c>
      <c r="K53" s="27">
        <f>'Raw Plate Reader Measurements'!$E$29</f>
        <v>322.33999999999997</v>
      </c>
      <c r="L53" s="27">
        <f>'Raw Plate Reader Measurements'!$E$30</f>
        <v>328.31099999999998</v>
      </c>
      <c r="M53" s="3"/>
      <c r="N53" s="3"/>
      <c r="P53" s="4">
        <f t="shared" si="250"/>
        <v>0.11649999999999999</v>
      </c>
      <c r="Q53" s="4">
        <f t="shared" si="251"/>
        <v>0.10349999999999998</v>
      </c>
      <c r="R53" s="4">
        <f t="shared" si="252"/>
        <v>0.11649999999999999</v>
      </c>
      <c r="S53" s="4">
        <f t="shared" si="253"/>
        <v>0.11349999999999999</v>
      </c>
      <c r="T53" s="4" t="str">
        <f t="shared" si="254"/>
        <v>---</v>
      </c>
      <c r="U53" s="4" t="str">
        <f t="shared" si="255"/>
        <v>---</v>
      </c>
      <c r="W53" s="4">
        <f t="shared" si="256"/>
        <v>282.11225000000002</v>
      </c>
      <c r="X53" s="4">
        <f t="shared" si="257"/>
        <v>255.93824999999998</v>
      </c>
      <c r="Y53" s="4">
        <f t="shared" si="258"/>
        <v>245.94824999999997</v>
      </c>
      <c r="Z53" s="4">
        <f t="shared" si="259"/>
        <v>251.91924999999998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0.13654386371447078</v>
      </c>
      <c r="AE53" s="15">
        <f t="shared" si="263"/>
        <v>0.13943474754052199</v>
      </c>
      <c r="AF53" s="15">
        <f t="shared" si="264"/>
        <v>0.11904029097925589</v>
      </c>
      <c r="AG53" s="15">
        <f t="shared" si="265"/>
        <v>0.12515311444337474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0.13004300416940584</v>
      </c>
      <c r="AL53" s="15">
        <f t="shared" si="274"/>
        <v>9.5818706846316493E-3</v>
      </c>
      <c r="AM53" s="15">
        <f t="shared" si="275"/>
        <v>0.12977609767477588</v>
      </c>
      <c r="AN53" s="14">
        <f t="shared" si="276"/>
        <v>1.0770036651010806</v>
      </c>
      <c r="AP53" s="15">
        <f t="shared" si="277"/>
        <v>-1.9911093700840972</v>
      </c>
      <c r="AQ53" s="15">
        <f t="shared" si="268"/>
        <v>-1.9701585467205003</v>
      </c>
      <c r="AR53" s="15">
        <f t="shared" si="269"/>
        <v>-2.1282932635181528</v>
      </c>
      <c r="AS53" s="15">
        <f t="shared" si="270"/>
        <v>-2.0782173757298206</v>
      </c>
      <c r="AT53" s="15" t="str">
        <f t="shared" si="271"/>
        <v>---</v>
      </c>
      <c r="AU53" s="15" t="str">
        <f t="shared" si="272"/>
        <v>---</v>
      </c>
    </row>
    <row r="54" spans="1:47" x14ac:dyDescent="0.3">
      <c r="A54" t="s">
        <v>51</v>
      </c>
      <c r="B54" s="27">
        <f>'Raw Plate Reader Measurements'!$P$31</f>
        <v>0.15</v>
      </c>
      <c r="C54" s="27">
        <f>'Raw Plate Reader Measurements'!$P$32</f>
        <v>0.126</v>
      </c>
      <c r="D54" s="27">
        <f>'Raw Plate Reader Measurements'!$P$33</f>
        <v>0.157</v>
      </c>
      <c r="E54" s="27">
        <f>'Raw Plate Reader Measurements'!$P$34</f>
        <v>0.14399999999999999</v>
      </c>
      <c r="F54" s="3"/>
      <c r="G54" s="3"/>
      <c r="I54" s="27">
        <f>'Raw Plate Reader Measurements'!$E$31</f>
        <v>355.08499999999998</v>
      </c>
      <c r="J54" s="27">
        <f>'Raw Plate Reader Measurements'!$E$32</f>
        <v>254.50700000000001</v>
      </c>
      <c r="K54" s="27">
        <f>'Raw Plate Reader Measurements'!$E$33</f>
        <v>344.12</v>
      </c>
      <c r="L54" s="27">
        <f>'Raw Plate Reader Measurements'!$E$34</f>
        <v>309.72399999999999</v>
      </c>
      <c r="M54" s="3"/>
      <c r="N54" s="3"/>
      <c r="P54" s="4">
        <f t="shared" si="250"/>
        <v>0.11049999999999999</v>
      </c>
      <c r="Q54" s="4">
        <f t="shared" si="251"/>
        <v>8.6499999999999994E-2</v>
      </c>
      <c r="R54" s="4">
        <f t="shared" si="252"/>
        <v>0.11749999999999999</v>
      </c>
      <c r="S54" s="4">
        <f t="shared" si="253"/>
        <v>0.10449999999999998</v>
      </c>
      <c r="T54" s="4" t="str">
        <f t="shared" si="254"/>
        <v>---</v>
      </c>
      <c r="U54" s="4" t="str">
        <f t="shared" si="255"/>
        <v>---</v>
      </c>
      <c r="W54" s="4">
        <f t="shared" si="256"/>
        <v>278.69324999999998</v>
      </c>
      <c r="X54" s="4">
        <f t="shared" si="257"/>
        <v>178.11525</v>
      </c>
      <c r="Y54" s="4">
        <f t="shared" si="258"/>
        <v>267.72825</v>
      </c>
      <c r="Z54" s="4">
        <f t="shared" si="259"/>
        <v>233.33224999999999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0.1422133413744503</v>
      </c>
      <c r="AE54" s="15">
        <f t="shared" si="263"/>
        <v>0.11610773838813508</v>
      </c>
      <c r="AF54" s="15">
        <f t="shared" si="264"/>
        <v>0.12847910453268468</v>
      </c>
      <c r="AG54" s="15">
        <f t="shared" si="265"/>
        <v>0.12590258495160764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0.12817569231171944</v>
      </c>
      <c r="AL54" s="15">
        <f t="shared" si="274"/>
        <v>1.0769558628476363E-2</v>
      </c>
      <c r="AM54" s="15">
        <f t="shared" si="275"/>
        <v>0.12784011820272753</v>
      </c>
      <c r="AN54" s="14">
        <f t="shared" si="276"/>
        <v>1.0869987073168781</v>
      </c>
      <c r="AP54" s="15">
        <f t="shared" si="277"/>
        <v>-1.950426944815264</v>
      </c>
      <c r="AQ54" s="15">
        <f t="shared" si="268"/>
        <v>-2.1532367397162413</v>
      </c>
      <c r="AR54" s="15">
        <f t="shared" si="269"/>
        <v>-2.0519889985099922</v>
      </c>
      <c r="AS54" s="15">
        <f t="shared" si="270"/>
        <v>-2.0722468063585935</v>
      </c>
      <c r="AT54" s="15" t="str">
        <f t="shared" si="271"/>
        <v>---</v>
      </c>
      <c r="AU54" s="15" t="str">
        <f t="shared" si="272"/>
        <v>---</v>
      </c>
    </row>
    <row r="55" spans="1:47" x14ac:dyDescent="0.3">
      <c r="A55" t="s">
        <v>52</v>
      </c>
      <c r="B55" s="27">
        <f>'Raw Plate Reader Measurements'!$Q$27</f>
        <v>0.16</v>
      </c>
      <c r="C55" s="27">
        <f>'Raw Plate Reader Measurements'!$Q$28</f>
        <v>0.188</v>
      </c>
      <c r="D55" s="27">
        <f>'Raw Plate Reader Measurements'!$Q$29</f>
        <v>0.17299999999999999</v>
      </c>
      <c r="E55" s="27">
        <f>'Raw Plate Reader Measurements'!$Q$30</f>
        <v>0.14199999999999999</v>
      </c>
      <c r="F55" s="3"/>
      <c r="G55" s="3"/>
      <c r="I55" s="27">
        <f>'Raw Plate Reader Measurements'!$F$27</f>
        <v>42.698</v>
      </c>
      <c r="J55" s="27">
        <f>'Raw Plate Reader Measurements'!$F$28</f>
        <v>36.520000000000003</v>
      </c>
      <c r="K55" s="27">
        <f>'Raw Plate Reader Measurements'!$F$29</f>
        <v>55.210999999999999</v>
      </c>
      <c r="L55" s="27">
        <f>'Raw Plate Reader Measurements'!$F$30</f>
        <v>50.768999999999998</v>
      </c>
      <c r="M55" s="3"/>
      <c r="N55" s="3"/>
      <c r="P55" s="4">
        <f t="shared" si="250"/>
        <v>0.1205</v>
      </c>
      <c r="Q55" s="4">
        <f t="shared" si="251"/>
        <v>0.14849999999999999</v>
      </c>
      <c r="R55" s="4">
        <f t="shared" si="252"/>
        <v>0.13349999999999998</v>
      </c>
      <c r="S55" s="4">
        <f t="shared" si="253"/>
        <v>0.10249999999999998</v>
      </c>
      <c r="T55" s="4" t="str">
        <f t="shared" si="254"/>
        <v>---</v>
      </c>
      <c r="U55" s="4" t="str">
        <f t="shared" si="255"/>
        <v>---</v>
      </c>
      <c r="W55" s="4">
        <f t="shared" si="256"/>
        <v>-33.693750000000001</v>
      </c>
      <c r="X55" s="4">
        <f t="shared" si="257"/>
        <v>-39.871749999999999</v>
      </c>
      <c r="Y55" s="4">
        <f t="shared" si="258"/>
        <v>-21.180750000000003</v>
      </c>
      <c r="Z55" s="4">
        <f t="shared" si="259"/>
        <v>-25.622750000000003</v>
      </c>
      <c r="AA55" s="4" t="str">
        <f t="shared" si="260"/>
        <v>---</v>
      </c>
      <c r="AB55" s="4" t="str">
        <f t="shared" si="261"/>
        <v>---</v>
      </c>
      <c r="AD55" s="15">
        <f t="shared" si="262"/>
        <v>-1.5766615282843007E-2</v>
      </c>
      <c r="AE55" s="15">
        <f t="shared" si="263"/>
        <v>-1.513962131321657E-2</v>
      </c>
      <c r="AF55" s="15">
        <f t="shared" si="264"/>
        <v>-8.9461512600791122E-3</v>
      </c>
      <c r="AG55" s="15">
        <f t="shared" si="265"/>
        <v>-1.4095420687084834E-2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-1.348695213580588E-2</v>
      </c>
      <c r="AL55" s="15">
        <f t="shared" si="274"/>
        <v>3.1046892514828297E-3</v>
      </c>
      <c r="AM55" s="15" t="e">
        <f t="shared" si="275"/>
        <v>#NUM!</v>
      </c>
      <c r="AN55" s="14" t="e">
        <f t="shared" si="276"/>
        <v>#NUM!</v>
      </c>
      <c r="AP55" s="15" t="e">
        <f t="shared" si="277"/>
        <v>#NUM!</v>
      </c>
      <c r="AQ55" s="15" t="e">
        <f t="shared" si="268"/>
        <v>#NUM!</v>
      </c>
      <c r="AR55" s="15" t="e">
        <f t="shared" si="269"/>
        <v>#NUM!</v>
      </c>
      <c r="AS55" s="15" t="e">
        <f t="shared" si="270"/>
        <v>#NUM!</v>
      </c>
      <c r="AT55" s="15" t="str">
        <f t="shared" si="271"/>
        <v>---</v>
      </c>
      <c r="AU55" s="15" t="str">
        <f t="shared" si="272"/>
        <v>---</v>
      </c>
    </row>
    <row r="56" spans="1:47" x14ac:dyDescent="0.3">
      <c r="A56" t="s">
        <v>53</v>
      </c>
      <c r="B56" s="27">
        <f>'Raw Plate Reader Measurements'!$Q$31</f>
        <v>0.153</v>
      </c>
      <c r="C56" s="27">
        <f>'Raw Plate Reader Measurements'!$Q$32</f>
        <v>0.152</v>
      </c>
      <c r="D56" s="27">
        <f>'Raw Plate Reader Measurements'!$Q$33</f>
        <v>0.14799999999999999</v>
      </c>
      <c r="E56" s="27">
        <f>'Raw Plate Reader Measurements'!$Q$34</f>
        <v>0.158</v>
      </c>
      <c r="F56" s="3"/>
      <c r="G56" s="3"/>
      <c r="I56" s="27">
        <f>'Raw Plate Reader Measurements'!$F$31</f>
        <v>78.641000000000005</v>
      </c>
      <c r="J56" s="27">
        <f>'Raw Plate Reader Measurements'!$F$32</f>
        <v>83.058999999999997</v>
      </c>
      <c r="K56" s="27">
        <f>'Raw Plate Reader Measurements'!$F$33</f>
        <v>65.918000000000006</v>
      </c>
      <c r="L56" s="27">
        <f>'Raw Plate Reader Measurements'!$F$34</f>
        <v>76.076999999999998</v>
      </c>
      <c r="M56" s="3"/>
      <c r="N56" s="3"/>
      <c r="P56" s="4">
        <f t="shared" si="250"/>
        <v>0.11349999999999999</v>
      </c>
      <c r="Q56" s="4">
        <f t="shared" si="251"/>
        <v>0.11249999999999999</v>
      </c>
      <c r="R56" s="4">
        <f t="shared" si="252"/>
        <v>0.10849999999999999</v>
      </c>
      <c r="S56" s="4">
        <f t="shared" si="253"/>
        <v>0.11849999999999999</v>
      </c>
      <c r="T56" s="4" t="str">
        <f t="shared" si="254"/>
        <v>---</v>
      </c>
      <c r="U56" s="4" t="str">
        <f t="shared" si="255"/>
        <v>---</v>
      </c>
      <c r="W56" s="4">
        <f t="shared" si="256"/>
        <v>2.2492500000000035</v>
      </c>
      <c r="X56" s="4">
        <f t="shared" si="257"/>
        <v>6.6672499999999957</v>
      </c>
      <c r="Y56" s="4">
        <f t="shared" si="258"/>
        <v>-10.473749999999995</v>
      </c>
      <c r="Z56" s="4">
        <f t="shared" si="259"/>
        <v>-0.31475000000000364</v>
      </c>
      <c r="AA56" s="4" t="str">
        <f t="shared" si="260"/>
        <v>---</v>
      </c>
      <c r="AB56" s="4" t="str">
        <f t="shared" si="261"/>
        <v>---</v>
      </c>
      <c r="AD56" s="15">
        <f t="shared" si="262"/>
        <v>1.1174241057869182E-3</v>
      </c>
      <c r="AE56" s="15">
        <f t="shared" si="263"/>
        <v>3.3417225244619787E-3</v>
      </c>
      <c r="AF56" s="15">
        <f t="shared" si="264"/>
        <v>-5.443129082459656E-3</v>
      </c>
      <c r="AG56" s="15">
        <f t="shared" si="265"/>
        <v>-1.4976956100470616E-4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-2.8343800330386625E-4</v>
      </c>
      <c r="AL56" s="15">
        <f t="shared" si="274"/>
        <v>3.7302583818257747E-3</v>
      </c>
      <c r="AM56" s="15" t="e">
        <f t="shared" si="275"/>
        <v>#NUM!</v>
      </c>
      <c r="AN56" s="14" t="e">
        <f t="shared" si="276"/>
        <v>#NUM!</v>
      </c>
      <c r="AP56" s="15">
        <f t="shared" si="277"/>
        <v>-6.7967291480674668</v>
      </c>
      <c r="AQ56" s="15">
        <f t="shared" si="268"/>
        <v>-5.701268879047598</v>
      </c>
      <c r="AR56" s="15" t="e">
        <f t="shared" si="269"/>
        <v>#NUM!</v>
      </c>
      <c r="AS56" s="15" t="e">
        <f t="shared" si="270"/>
        <v>#NUM!</v>
      </c>
      <c r="AT56" s="15" t="str">
        <f t="shared" si="271"/>
        <v>---</v>
      </c>
      <c r="AU56" s="15" t="str">
        <f t="shared" si="272"/>
        <v>---</v>
      </c>
    </row>
    <row r="57" spans="1:47" x14ac:dyDescent="0.3">
      <c r="A57" t="s">
        <v>54</v>
      </c>
      <c r="B57" s="27">
        <f>'Raw Plate Reader Measurements'!$R$27</f>
        <v>0.109</v>
      </c>
      <c r="C57" s="27">
        <f>'Raw Plate Reader Measurements'!$R$28</f>
        <v>0.107</v>
      </c>
      <c r="D57" s="27">
        <f>'Raw Plate Reader Measurements'!$R$29</f>
        <v>0.109</v>
      </c>
      <c r="E57" s="27">
        <f>'Raw Plate Reader Measurements'!$R$30</f>
        <v>0.107</v>
      </c>
      <c r="F57" s="3"/>
      <c r="G57" s="3"/>
      <c r="I57" s="27">
        <f>'Raw Plate Reader Measurements'!$G$27</f>
        <v>301.01499999999999</v>
      </c>
      <c r="J57" s="27">
        <f>'Raw Plate Reader Measurements'!$G$28</f>
        <v>305.11500000000001</v>
      </c>
      <c r="K57" s="27">
        <f>'Raw Plate Reader Measurements'!$G$29</f>
        <v>287.90899999999999</v>
      </c>
      <c r="L57" s="27">
        <f>'Raw Plate Reader Measurements'!$G$30</f>
        <v>290.39499999999998</v>
      </c>
      <c r="M57" s="3"/>
      <c r="N57" s="3"/>
      <c r="P57" s="4">
        <f t="shared" si="250"/>
        <v>6.9500000000000006E-2</v>
      </c>
      <c r="Q57" s="4">
        <f t="shared" si="251"/>
        <v>6.7500000000000004E-2</v>
      </c>
      <c r="R57" s="4">
        <f t="shared" si="252"/>
        <v>6.9500000000000006E-2</v>
      </c>
      <c r="S57" s="4">
        <f t="shared" si="253"/>
        <v>6.7500000000000004E-2</v>
      </c>
      <c r="T57" s="4" t="str">
        <f t="shared" si="254"/>
        <v>---</v>
      </c>
      <c r="U57" s="4" t="str">
        <f t="shared" si="255"/>
        <v>---</v>
      </c>
      <c r="W57" s="4">
        <f t="shared" si="256"/>
        <v>224.62324999999998</v>
      </c>
      <c r="X57" s="4">
        <f t="shared" si="257"/>
        <v>228.72325000000001</v>
      </c>
      <c r="Y57" s="4">
        <f t="shared" si="258"/>
        <v>211.51724999999999</v>
      </c>
      <c r="Z57" s="4">
        <f t="shared" si="259"/>
        <v>214.00324999999998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0.18224099185527265</v>
      </c>
      <c r="AE57" s="15">
        <f t="shared" si="263"/>
        <v>0.19106569085033775</v>
      </c>
      <c r="AF57" s="15">
        <f t="shared" si="264"/>
        <v>0.17160785196768219</v>
      </c>
      <c r="AG57" s="15">
        <f t="shared" si="265"/>
        <v>0.17876922790082575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0.18092094064352959</v>
      </c>
      <c r="AL57" s="15">
        <f t="shared" si="274"/>
        <v>8.0833569835695902E-3</v>
      </c>
      <c r="AM57" s="15">
        <f t="shared" si="275"/>
        <v>0.18078594959974895</v>
      </c>
      <c r="AN57" s="14">
        <f t="shared" si="276"/>
        <v>1.0455927430937435</v>
      </c>
      <c r="AP57" s="15">
        <f t="shared" si="277"/>
        <v>-1.7024253367208555</v>
      </c>
      <c r="AQ57" s="15">
        <f t="shared" si="268"/>
        <v>-1.6551379789126681</v>
      </c>
      <c r="AR57" s="15">
        <f t="shared" si="269"/>
        <v>-1.7625433355876872</v>
      </c>
      <c r="AS57" s="15">
        <f t="shared" si="270"/>
        <v>-1.721659534517167</v>
      </c>
      <c r="AT57" s="15" t="str">
        <f t="shared" si="271"/>
        <v>---</v>
      </c>
      <c r="AU57" s="15" t="str">
        <f t="shared" si="272"/>
        <v>---</v>
      </c>
    </row>
    <row r="58" spans="1:47" x14ac:dyDescent="0.3">
      <c r="A58" t="s">
        <v>55</v>
      </c>
      <c r="B58" s="27">
        <f>'Raw Plate Reader Measurements'!$R$31</f>
        <v>9.7000000000000003E-2</v>
      </c>
      <c r="C58" s="27">
        <f>'Raw Plate Reader Measurements'!$R$32</f>
        <v>0.108</v>
      </c>
      <c r="D58" s="27">
        <f>'Raw Plate Reader Measurements'!$R$33</f>
        <v>0.111</v>
      </c>
      <c r="E58" s="27">
        <f>'Raw Plate Reader Measurements'!$R$34</f>
        <v>0.10299999999999999</v>
      </c>
      <c r="F58" s="3"/>
      <c r="G58" s="3"/>
      <c r="I58" s="27">
        <f>'Raw Plate Reader Measurements'!$G$31</f>
        <v>72.534000000000006</v>
      </c>
      <c r="J58" s="27">
        <f>'Raw Plate Reader Measurements'!$G$32</f>
        <v>21.326000000000001</v>
      </c>
      <c r="K58" s="27">
        <f>'Raw Plate Reader Measurements'!$G$33</f>
        <v>83.8</v>
      </c>
      <c r="L58" s="27">
        <f>'Raw Plate Reader Measurements'!$G$34</f>
        <v>80.144000000000005</v>
      </c>
      <c r="M58" s="3"/>
      <c r="N58" s="3"/>
      <c r="P58" s="4">
        <f t="shared" si="250"/>
        <v>5.7500000000000002E-2</v>
      </c>
      <c r="Q58" s="4">
        <f t="shared" si="251"/>
        <v>6.8500000000000005E-2</v>
      </c>
      <c r="R58" s="4">
        <f t="shared" si="252"/>
        <v>7.1500000000000008E-2</v>
      </c>
      <c r="S58" s="4">
        <f t="shared" si="253"/>
        <v>6.3500000000000001E-2</v>
      </c>
      <c r="T58" s="4" t="str">
        <f t="shared" si="254"/>
        <v>---</v>
      </c>
      <c r="U58" s="4" t="str">
        <f t="shared" si="255"/>
        <v>---</v>
      </c>
      <c r="W58" s="4">
        <f t="shared" si="256"/>
        <v>-3.8577499999999958</v>
      </c>
      <c r="X58" s="4">
        <f t="shared" si="257"/>
        <v>-55.065750000000001</v>
      </c>
      <c r="Y58" s="4">
        <f t="shared" si="258"/>
        <v>7.4082499999999953</v>
      </c>
      <c r="Z58" s="4">
        <f t="shared" si="259"/>
        <v>3.7522500000000036</v>
      </c>
      <c r="AA58" s="4" t="str">
        <f t="shared" si="260"/>
        <v>---</v>
      </c>
      <c r="AB58" s="4" t="str">
        <f t="shared" si="261"/>
        <v>---</v>
      </c>
      <c r="AD58" s="15">
        <f t="shared" si="262"/>
        <v>-3.7830528074018102E-3</v>
      </c>
      <c r="AE58" s="15">
        <f t="shared" si="263"/>
        <v>-4.5328062460023723E-2</v>
      </c>
      <c r="AF58" s="15">
        <f t="shared" si="264"/>
        <v>5.8423255891667802E-3</v>
      </c>
      <c r="AG58" s="15">
        <f t="shared" si="265"/>
        <v>3.3319172687068712E-3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-9.9842181023879692E-3</v>
      </c>
      <c r="AL58" s="15">
        <f t="shared" si="274"/>
        <v>2.3912623803021813E-2</v>
      </c>
      <c r="AM58" s="15" t="e">
        <f t="shared" si="275"/>
        <v>#NUM!</v>
      </c>
      <c r="AN58" s="14" t="e">
        <f t="shared" si="276"/>
        <v>#NUM!</v>
      </c>
      <c r="AP58" s="15" t="e">
        <f t="shared" si="277"/>
        <v>#NUM!</v>
      </c>
      <c r="AQ58" s="15" t="e">
        <f t="shared" si="268"/>
        <v>#NUM!</v>
      </c>
      <c r="AR58" s="15">
        <f t="shared" si="269"/>
        <v>-5.1426263440863975</v>
      </c>
      <c r="AS58" s="15">
        <f t="shared" si="270"/>
        <v>-5.7042073843054597</v>
      </c>
      <c r="AT58" s="15" t="str">
        <f t="shared" si="271"/>
        <v>---</v>
      </c>
      <c r="AU58" s="15" t="str">
        <f t="shared" si="272"/>
        <v>---</v>
      </c>
    </row>
    <row r="59" spans="1:47" x14ac:dyDescent="0.3">
      <c r="A59" t="s">
        <v>56</v>
      </c>
      <c r="B59" s="27">
        <f>'Raw Plate Reader Measurements'!$S$27</f>
        <v>0.13600000000000001</v>
      </c>
      <c r="C59" s="27">
        <f>'Raw Plate Reader Measurements'!$S$28</f>
        <v>0.13500000000000001</v>
      </c>
      <c r="D59" s="27">
        <f>'Raw Plate Reader Measurements'!$S$29</f>
        <v>0.10100000000000001</v>
      </c>
      <c r="E59" s="27">
        <f>'Raw Plate Reader Measurements'!$S$30</f>
        <v>0.154</v>
      </c>
      <c r="F59" s="3"/>
      <c r="G59" s="3"/>
      <c r="I59" s="27">
        <f>'Raw Plate Reader Measurements'!$H$27</f>
        <v>108.872</v>
      </c>
      <c r="J59" s="27">
        <f>'Raw Plate Reader Measurements'!$H$28</f>
        <v>56.933999999999997</v>
      </c>
      <c r="K59" s="27">
        <f>'Raw Plate Reader Measurements'!$H$29</f>
        <v>59.323</v>
      </c>
      <c r="L59" s="27">
        <f>'Raw Plate Reader Measurements'!$H$30</f>
        <v>138.642</v>
      </c>
      <c r="M59" s="3"/>
      <c r="N59" s="3"/>
      <c r="P59" s="4">
        <f t="shared" si="250"/>
        <v>9.6500000000000002E-2</v>
      </c>
      <c r="Q59" s="4">
        <f t="shared" si="251"/>
        <v>9.5500000000000002E-2</v>
      </c>
      <c r="R59" s="4">
        <f t="shared" si="252"/>
        <v>6.1500000000000006E-2</v>
      </c>
      <c r="S59" s="4">
        <f t="shared" si="253"/>
        <v>0.11449999999999999</v>
      </c>
      <c r="T59" s="4" t="str">
        <f t="shared" si="254"/>
        <v>---</v>
      </c>
      <c r="U59" s="4" t="str">
        <f t="shared" si="255"/>
        <v>---</v>
      </c>
      <c r="W59" s="4">
        <f t="shared" si="256"/>
        <v>32.480249999999998</v>
      </c>
      <c r="X59" s="4">
        <f t="shared" si="257"/>
        <v>-19.457750000000004</v>
      </c>
      <c r="Y59" s="4">
        <f t="shared" si="258"/>
        <v>-17.068750000000001</v>
      </c>
      <c r="Z59" s="4">
        <f t="shared" si="259"/>
        <v>62.250249999999994</v>
      </c>
      <c r="AA59" s="4" t="str">
        <f t="shared" si="260"/>
        <v>---</v>
      </c>
      <c r="AB59" s="4" t="str">
        <f t="shared" si="261"/>
        <v>---</v>
      </c>
      <c r="AD59" s="15">
        <f t="shared" si="262"/>
        <v>1.8978776803138649E-2</v>
      </c>
      <c r="AE59" s="15">
        <f t="shared" si="263"/>
        <v>-1.1488555217121728E-2</v>
      </c>
      <c r="AF59" s="15">
        <f t="shared" si="264"/>
        <v>-1.5649583010715035E-2</v>
      </c>
      <c r="AG59" s="15">
        <f t="shared" si="265"/>
        <v>3.0655738417738415E-2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5.6240942482600753E-3</v>
      </c>
      <c r="AL59" s="15">
        <f t="shared" si="274"/>
        <v>2.2732816747403035E-2</v>
      </c>
      <c r="AM59" s="15" t="e">
        <f t="shared" si="275"/>
        <v>#NUM!</v>
      </c>
      <c r="AN59" s="14" t="e">
        <f t="shared" si="276"/>
        <v>#NUM!</v>
      </c>
      <c r="AP59" s="15">
        <f t="shared" si="277"/>
        <v>-3.9644339344978525</v>
      </c>
      <c r="AQ59" s="15" t="e">
        <f t="shared" si="268"/>
        <v>#NUM!</v>
      </c>
      <c r="AR59" s="15" t="e">
        <f t="shared" si="269"/>
        <v>#NUM!</v>
      </c>
      <c r="AS59" s="15">
        <f t="shared" si="270"/>
        <v>-3.4849354100543866</v>
      </c>
      <c r="AT59" s="15" t="str">
        <f t="shared" si="271"/>
        <v>---</v>
      </c>
      <c r="AU59" s="15" t="str">
        <f t="shared" si="272"/>
        <v>---</v>
      </c>
    </row>
    <row r="60" spans="1:47" x14ac:dyDescent="0.3">
      <c r="A60" t="s">
        <v>57</v>
      </c>
      <c r="B60" s="27">
        <f>'Raw Plate Reader Measurements'!$S$31</f>
        <v>0.14899999999999999</v>
      </c>
      <c r="C60" s="27">
        <f>'Raw Plate Reader Measurements'!$S$32</f>
        <v>0.153</v>
      </c>
      <c r="D60" s="27">
        <f>'Raw Plate Reader Measurements'!$S$33</f>
        <v>0.16900000000000001</v>
      </c>
      <c r="E60" s="27">
        <f>'Raw Plate Reader Measurements'!$S$34</f>
        <v>0.16500000000000001</v>
      </c>
      <c r="F60" s="3"/>
      <c r="G60" s="3"/>
      <c r="I60" s="27">
        <f>'Raw Plate Reader Measurements'!$H$31</f>
        <v>137.44300000000001</v>
      </c>
      <c r="J60" s="27">
        <f>'Raw Plate Reader Measurements'!$H$32</f>
        <v>142.78800000000001</v>
      </c>
      <c r="K60" s="27">
        <f>'Raw Plate Reader Measurements'!$H$33</f>
        <v>158.685</v>
      </c>
      <c r="L60" s="27">
        <f>'Raw Plate Reader Measurements'!$H$34</f>
        <v>147.39500000000001</v>
      </c>
      <c r="M60" s="3"/>
      <c r="N60" s="3"/>
      <c r="P60" s="4">
        <f t="shared" si="250"/>
        <v>0.10949999999999999</v>
      </c>
      <c r="Q60" s="4">
        <f t="shared" si="251"/>
        <v>0.11349999999999999</v>
      </c>
      <c r="R60" s="4">
        <f t="shared" si="252"/>
        <v>0.1295</v>
      </c>
      <c r="S60" s="4">
        <f t="shared" si="253"/>
        <v>0.1255</v>
      </c>
      <c r="T60" s="4" t="str">
        <f t="shared" si="254"/>
        <v>---</v>
      </c>
      <c r="U60" s="4" t="str">
        <f t="shared" si="255"/>
        <v>---</v>
      </c>
      <c r="W60" s="4">
        <f t="shared" si="256"/>
        <v>61.05125000000001</v>
      </c>
      <c r="X60" s="4">
        <f t="shared" si="257"/>
        <v>66.396250000000009</v>
      </c>
      <c r="Y60" s="4">
        <f t="shared" si="258"/>
        <v>82.29325</v>
      </c>
      <c r="Z60" s="4">
        <f t="shared" si="259"/>
        <v>71.003250000000008</v>
      </c>
      <c r="AA60" s="4" t="str">
        <f t="shared" si="260"/>
        <v>---</v>
      </c>
      <c r="AB60" s="4" t="str">
        <f t="shared" si="261"/>
        <v>---</v>
      </c>
      <c r="AD60" s="15">
        <f t="shared" si="262"/>
        <v>3.1438123058822008E-2</v>
      </c>
      <c r="AE60" s="15">
        <f t="shared" si="263"/>
        <v>3.2985559757187755E-2</v>
      </c>
      <c r="AF60" s="15">
        <f t="shared" si="264"/>
        <v>3.5831964088648444E-2</v>
      </c>
      <c r="AG60" s="15">
        <f t="shared" si="265"/>
        <v>3.1901468161103334E-2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3.3039278766440389E-2</v>
      </c>
      <c r="AL60" s="15">
        <f t="shared" si="274"/>
        <v>1.9714875614188542E-3</v>
      </c>
      <c r="AM60" s="15">
        <f t="shared" si="275"/>
        <v>3.2996314787485596E-2</v>
      </c>
      <c r="AN60" s="14">
        <f t="shared" si="276"/>
        <v>1.0602727601270026</v>
      </c>
      <c r="AP60" s="15">
        <f t="shared" si="277"/>
        <v>-3.4597340123500788</v>
      </c>
      <c r="AQ60" s="15">
        <f t="shared" si="268"/>
        <v>-3.4116853963986093</v>
      </c>
      <c r="AR60" s="15">
        <f t="shared" si="269"/>
        <v>-3.3289149322921849</v>
      </c>
      <c r="AS60" s="15">
        <f t="shared" si="270"/>
        <v>-3.4451032463913647</v>
      </c>
      <c r="AT60" s="15" t="str">
        <f t="shared" si="271"/>
        <v>---</v>
      </c>
      <c r="AU60" s="15" t="str">
        <f t="shared" si="272"/>
        <v>---</v>
      </c>
    </row>
    <row r="61" spans="1:47" x14ac:dyDescent="0.3">
      <c r="A61" t="s">
        <v>58</v>
      </c>
      <c r="B61" s="27">
        <f>'Raw Plate Reader Measurements'!$T$27</f>
        <v>0.14499999999999999</v>
      </c>
      <c r="C61" s="27">
        <f>'Raw Plate Reader Measurements'!$T$28</f>
        <v>0.153</v>
      </c>
      <c r="D61" s="27">
        <f>'Raw Plate Reader Measurements'!$T$29</f>
        <v>0.151</v>
      </c>
      <c r="E61" s="27">
        <f>'Raw Plate Reader Measurements'!$T$30</f>
        <v>0.14499999999999999</v>
      </c>
      <c r="F61" s="3"/>
      <c r="G61" s="3"/>
      <c r="I61" s="27">
        <f>'Raw Plate Reader Measurements'!$I$27</f>
        <v>28.95</v>
      </c>
      <c r="J61" s="27">
        <f>'Raw Plate Reader Measurements'!$I$28</f>
        <v>26.969000000000001</v>
      </c>
      <c r="K61" s="27">
        <f>'Raw Plate Reader Measurements'!$I$29</f>
        <v>66.69</v>
      </c>
      <c r="L61" s="27">
        <f>'Raw Plate Reader Measurements'!$I$30</f>
        <v>88.51</v>
      </c>
      <c r="M61" s="3"/>
      <c r="N61" s="3"/>
      <c r="P61" s="4">
        <f t="shared" si="250"/>
        <v>0.10549999999999998</v>
      </c>
      <c r="Q61" s="4">
        <f t="shared" si="251"/>
        <v>0.11349999999999999</v>
      </c>
      <c r="R61" s="4">
        <f t="shared" si="252"/>
        <v>0.11149999999999999</v>
      </c>
      <c r="S61" s="4">
        <f t="shared" si="253"/>
        <v>0.10549999999999998</v>
      </c>
      <c r="T61" s="4" t="str">
        <f t="shared" si="254"/>
        <v>---</v>
      </c>
      <c r="U61" s="4" t="str">
        <f t="shared" si="255"/>
        <v>---</v>
      </c>
      <c r="W61" s="4">
        <f t="shared" si="256"/>
        <v>-47.441749999999999</v>
      </c>
      <c r="X61" s="4">
        <f t="shared" si="257"/>
        <v>-49.422750000000001</v>
      </c>
      <c r="Y61" s="4">
        <f t="shared" si="258"/>
        <v>-9.7017500000000041</v>
      </c>
      <c r="Z61" s="4">
        <f t="shared" si="259"/>
        <v>12.118250000000003</v>
      </c>
      <c r="AA61" s="4" t="str">
        <f t="shared" si="260"/>
        <v>---</v>
      </c>
      <c r="AB61" s="4" t="str">
        <f t="shared" si="261"/>
        <v>---</v>
      </c>
      <c r="AD61" s="15">
        <f t="shared" si="262"/>
        <v>-2.5356214053557893E-2</v>
      </c>
      <c r="AE61" s="15">
        <f t="shared" si="263"/>
        <v>-2.4553149816285574E-2</v>
      </c>
      <c r="AF61" s="15">
        <f t="shared" si="264"/>
        <v>-4.9062692751260613E-3</v>
      </c>
      <c r="AG61" s="15">
        <f t="shared" si="265"/>
        <v>6.4768466794443294E-3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-1.2084696616381299E-2</v>
      </c>
      <c r="AL61" s="15">
        <f t="shared" si="274"/>
        <v>1.5574083267830732E-2</v>
      </c>
      <c r="AM61" s="15" t="e">
        <f t="shared" si="275"/>
        <v>#NUM!</v>
      </c>
      <c r="AN61" s="14" t="e">
        <f t="shared" si="276"/>
        <v>#NUM!</v>
      </c>
      <c r="AP61" s="15" t="e">
        <f t="shared" si="277"/>
        <v>#NUM!</v>
      </c>
      <c r="AQ61" s="15" t="e">
        <f t="shared" si="268"/>
        <v>#NUM!</v>
      </c>
      <c r="AR61" s="15" t="e">
        <f t="shared" si="269"/>
        <v>#NUM!</v>
      </c>
      <c r="AS61" s="15">
        <f t="shared" si="270"/>
        <v>-5.0395215106001565</v>
      </c>
      <c r="AT61" s="15" t="str">
        <f t="shared" si="271"/>
        <v>---</v>
      </c>
      <c r="AU61" s="15" t="str">
        <f t="shared" si="272"/>
        <v>---</v>
      </c>
    </row>
    <row r="62" spans="1:47" x14ac:dyDescent="0.3">
      <c r="A62" t="s">
        <v>59</v>
      </c>
      <c r="B62" s="27">
        <f>'Raw Plate Reader Measurements'!$T$31</f>
        <v>0.11799999999999999</v>
      </c>
      <c r="C62" s="27">
        <f>'Raw Plate Reader Measurements'!$T$32</f>
        <v>0.12</v>
      </c>
      <c r="D62" s="27">
        <f>'Raw Plate Reader Measurements'!$T$33</f>
        <v>0.122</v>
      </c>
      <c r="E62" s="27">
        <f>'Raw Plate Reader Measurements'!$T$34</f>
        <v>0.111</v>
      </c>
      <c r="F62" s="3"/>
      <c r="G62" s="3"/>
      <c r="I62" s="27">
        <f>'Raw Plate Reader Measurements'!$I$31</f>
        <v>51.555</v>
      </c>
      <c r="J62" s="27">
        <f>'Raw Plate Reader Measurements'!$I$32</f>
        <v>85.912000000000006</v>
      </c>
      <c r="K62" s="27">
        <f>'Raw Plate Reader Measurements'!$I$33</f>
        <v>86.34</v>
      </c>
      <c r="L62" s="27">
        <f>'Raw Plate Reader Measurements'!$I$34</f>
        <v>59.908000000000001</v>
      </c>
      <c r="M62" s="3"/>
      <c r="N62" s="3"/>
      <c r="P62" s="4">
        <f t="shared" si="250"/>
        <v>7.8499999999999986E-2</v>
      </c>
      <c r="Q62" s="4">
        <f t="shared" si="251"/>
        <v>8.0499999999999988E-2</v>
      </c>
      <c r="R62" s="4">
        <f t="shared" si="252"/>
        <v>8.249999999999999E-2</v>
      </c>
      <c r="S62" s="4">
        <f t="shared" si="253"/>
        <v>7.1500000000000008E-2</v>
      </c>
      <c r="T62" s="4" t="str">
        <f t="shared" si="254"/>
        <v>---</v>
      </c>
      <c r="U62" s="4" t="str">
        <f t="shared" si="255"/>
        <v>---</v>
      </c>
      <c r="W62" s="4">
        <f t="shared" si="256"/>
        <v>-24.836750000000002</v>
      </c>
      <c r="X62" s="4">
        <f t="shared" si="257"/>
        <v>9.5202500000000043</v>
      </c>
      <c r="Y62" s="4">
        <f t="shared" si="258"/>
        <v>9.9482500000000016</v>
      </c>
      <c r="Z62" s="4">
        <f t="shared" si="259"/>
        <v>-16.483750000000001</v>
      </c>
      <c r="AA62" s="4" t="str">
        <f t="shared" si="260"/>
        <v>---</v>
      </c>
      <c r="AB62" s="4" t="str">
        <f t="shared" si="261"/>
        <v>---</v>
      </c>
      <c r="AD62" s="15">
        <f t="shared" si="262"/>
        <v>-1.784026402908408E-2</v>
      </c>
      <c r="AE62" s="15">
        <f t="shared" si="263"/>
        <v>6.6685074552463317E-3</v>
      </c>
      <c r="AF62" s="15">
        <f t="shared" si="264"/>
        <v>6.799373689706927E-3</v>
      </c>
      <c r="AG62" s="15">
        <f t="shared" si="265"/>
        <v>-1.2999484956693952E-2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-4.3429669602061934E-3</v>
      </c>
      <c r="AL62" s="15">
        <f t="shared" si="274"/>
        <v>1.2942393595595418E-2</v>
      </c>
      <c r="AM62" s="15" t="e">
        <f t="shared" si="275"/>
        <v>#NUM!</v>
      </c>
      <c r="AN62" s="14" t="e">
        <f t="shared" si="276"/>
        <v>#NUM!</v>
      </c>
      <c r="AP62" s="15" t="e">
        <f t="shared" si="277"/>
        <v>#NUM!</v>
      </c>
      <c r="AQ62" s="15">
        <f t="shared" si="268"/>
        <v>-5.0103592139229445</v>
      </c>
      <c r="AR62" s="15">
        <f t="shared" si="269"/>
        <v>-4.9909247754968158</v>
      </c>
      <c r="AS62" s="15" t="e">
        <f t="shared" si="270"/>
        <v>#NUM!</v>
      </c>
      <c r="AT62" s="15" t="str">
        <f t="shared" si="271"/>
        <v>---</v>
      </c>
      <c r="AU62" s="15" t="str">
        <f t="shared" si="272"/>
        <v>---</v>
      </c>
    </row>
    <row r="64" spans="1:47" x14ac:dyDescent="0.3">
      <c r="A64" s="24" t="s">
        <v>41</v>
      </c>
    </row>
    <row r="65" spans="1:47" x14ac:dyDescent="0.3">
      <c r="A65" t="s">
        <v>44</v>
      </c>
      <c r="B65" s="27">
        <f>'Raw Plate Reader Measurements'!$M$37</f>
        <v>0.26700000000000002</v>
      </c>
      <c r="C65" s="27">
        <f>'Raw Plate Reader Measurements'!$M$38</f>
        <v>0.26300000000000001</v>
      </c>
      <c r="D65" s="27">
        <f>'Raw Plate Reader Measurements'!$M$39</f>
        <v>0.254</v>
      </c>
      <c r="E65" s="27">
        <f>'Raw Plate Reader Measurements'!$M$40</f>
        <v>0.252</v>
      </c>
      <c r="F65" s="3"/>
      <c r="G65" s="3"/>
      <c r="I65" s="27">
        <f>'Raw Plate Reader Measurements'!$B$37</f>
        <v>104.59699999999999</v>
      </c>
      <c r="J65" s="27">
        <f>'Raw Plate Reader Measurements'!$B$38</f>
        <v>104.496</v>
      </c>
      <c r="K65" s="27">
        <f>'Raw Plate Reader Measurements'!$B$39</f>
        <v>102.249</v>
      </c>
      <c r="L65" s="27">
        <f>'Raw Plate Reader Measurements'!$B$40</f>
        <v>95.79</v>
      </c>
      <c r="M65" s="3"/>
      <c r="N65" s="3"/>
      <c r="P65" s="4">
        <f t="shared" ref="P65:P80" si="278">IF(ISBLANK(B65),"---", B65-$B$9)</f>
        <v>0.22750000000000001</v>
      </c>
      <c r="Q65" s="4">
        <f t="shared" ref="Q65:Q80" si="279">IF(ISBLANK(C65),"---", C65-$B$9)</f>
        <v>0.2235</v>
      </c>
      <c r="R65" s="4">
        <f t="shared" ref="R65:R80" si="280">IF(ISBLANK(D65),"---", D65-$B$9)</f>
        <v>0.2145</v>
      </c>
      <c r="S65" s="4">
        <f t="shared" ref="S65:S80" si="281">IF(ISBLANK(E65),"---", E65-$B$9)</f>
        <v>0.21249999999999999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28.205249999999992</v>
      </c>
      <c r="X65" s="4">
        <f t="shared" ref="X65:X80" si="285">IF(ISBLANK(J65),"---",J65-$I$9)</f>
        <v>28.104249999999993</v>
      </c>
      <c r="Y65" s="4">
        <f t="shared" ref="Y65:Y80" si="286">IF(ISBLANK(K65),"---",K65-$I$9)</f>
        <v>25.857249999999993</v>
      </c>
      <c r="Z65" s="4">
        <f t="shared" ref="Z65:Z80" si="287">IF(ISBLANK(L65),"---",L65-$I$9)</f>
        <v>19.398250000000004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6.9907652841178416E-3</v>
      </c>
      <c r="AE65" s="15">
        <f t="shared" ref="AE65:AE80" si="291">IF(AND(ISNUMBER(X65),ISNUMBER(Q65)),(X65*$B$3)/(Q65*$B$2),"---")</f>
        <v>7.0903984435170255E-3</v>
      </c>
      <c r="AF65" s="15">
        <f t="shared" ref="AF65:AF80" si="292">IF(AND(ISNUMBER(Y65),ISNUMBER(R65)),(Y65*$B$3)/(R65*$B$2),"---")</f>
        <v>6.7972181167609445E-3</v>
      </c>
      <c r="AG65" s="15">
        <f t="shared" ref="AG65:AG80" si="293">IF(AND(ISNUMBER(Z65),ISNUMBER(S65)),(Z65*$B$3)/(S65*$B$2),"---")</f>
        <v>5.1473036165920931E-3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6.506421365246976E-3</v>
      </c>
      <c r="AL65" s="15">
        <f>STDEV(AD65:AI65)</f>
        <v>9.1421771022949917E-4</v>
      </c>
      <c r="AM65" s="15">
        <f>GEOMEAN(AD65:AI65)</f>
        <v>6.4532217450861303E-3</v>
      </c>
      <c r="AN65" s="14">
        <f>EXP(STDEV(AP65:AU65))</f>
        <v>1.1638759636489759</v>
      </c>
      <c r="AP65" s="15">
        <f>IF(ISNUMBER(AD65),LN(AD65),"---")</f>
        <v>-4.9631652460227969</v>
      </c>
      <c r="AQ65" s="15">
        <f t="shared" ref="AQ65:AQ80" si="296">IF(ISNUMBER(AE65),LN(AE65),"---")</f>
        <v>-4.9490137420598792</v>
      </c>
      <c r="AR65" s="15">
        <f t="shared" ref="AR65:AR80" si="297">IF(ISNUMBER(AF65),LN(AF65),"---")</f>
        <v>-4.9912418509808374</v>
      </c>
      <c r="AS65" s="15">
        <f t="shared" ref="AS65:AS80" si="298">IF(ISNUMBER(AG65),LN(AG65),"---")</f>
        <v>-5.2692822710106801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3">
      <c r="A66" t="s">
        <v>45</v>
      </c>
      <c r="B66" s="27">
        <f>'Raw Plate Reader Measurements'!$M$41</f>
        <v>0.247</v>
      </c>
      <c r="C66" s="27">
        <f>'Raw Plate Reader Measurements'!$M$42</f>
        <v>0.24199999999999999</v>
      </c>
      <c r="D66" s="27">
        <f>'Raw Plate Reader Measurements'!$M$43</f>
        <v>0.245</v>
      </c>
      <c r="E66" s="27">
        <f>'Raw Plate Reader Measurements'!$M$44</f>
        <v>0.23799999999999999</v>
      </c>
      <c r="F66" s="3"/>
      <c r="G66" s="3"/>
      <c r="I66" s="27">
        <f>'Raw Plate Reader Measurements'!$B$41</f>
        <v>91.691999999999993</v>
      </c>
      <c r="J66" s="27">
        <f>'Raw Plate Reader Measurements'!$B$42</f>
        <v>88.840999999999994</v>
      </c>
      <c r="K66" s="27">
        <f>'Raw Plate Reader Measurements'!$B$43</f>
        <v>83.867000000000004</v>
      </c>
      <c r="L66" s="27">
        <f>'Raw Plate Reader Measurements'!$B$44</f>
        <v>75.665999999999997</v>
      </c>
      <c r="M66" s="3"/>
      <c r="N66" s="3"/>
      <c r="P66" s="4">
        <f t="shared" si="278"/>
        <v>0.20749999999999999</v>
      </c>
      <c r="Q66" s="4">
        <f t="shared" si="279"/>
        <v>0.20249999999999999</v>
      </c>
      <c r="R66" s="4">
        <f t="shared" si="280"/>
        <v>0.20549999999999999</v>
      </c>
      <c r="S66" s="4">
        <f t="shared" si="281"/>
        <v>0.19849999999999998</v>
      </c>
      <c r="T66" s="4" t="str">
        <f t="shared" si="282"/>
        <v>---</v>
      </c>
      <c r="U66" s="4" t="str">
        <f t="shared" si="283"/>
        <v>---</v>
      </c>
      <c r="W66" s="4">
        <f t="shared" si="284"/>
        <v>15.300249999999991</v>
      </c>
      <c r="X66" s="4">
        <f t="shared" si="285"/>
        <v>12.449249999999992</v>
      </c>
      <c r="Y66" s="4">
        <f t="shared" si="286"/>
        <v>7.4752500000000026</v>
      </c>
      <c r="Z66" s="4">
        <f t="shared" si="287"/>
        <v>-0.725750000000005</v>
      </c>
      <c r="AA66" s="4" t="str">
        <f t="shared" si="288"/>
        <v>---</v>
      </c>
      <c r="AB66" s="4" t="str">
        <f t="shared" si="289"/>
        <v>---</v>
      </c>
      <c r="AD66" s="15">
        <f t="shared" si="290"/>
        <v>4.1577329799373994E-3</v>
      </c>
      <c r="AE66" s="15">
        <f t="shared" si="291"/>
        <v>3.4665249405392267E-3</v>
      </c>
      <c r="AF66" s="15">
        <f t="shared" si="292"/>
        <v>2.0511152510365189E-3</v>
      </c>
      <c r="AG66" s="15">
        <f t="shared" si="293"/>
        <v>-2.0615919122651097E-4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2.3673034950716584E-3</v>
      </c>
      <c r="AL66" s="15">
        <f>STDEV(AD66:AI66)</f>
        <v>1.9267079635038476E-3</v>
      </c>
      <c r="AM66" s="15" t="e">
        <f>GEOMEAN(AD66:AI66)</f>
        <v>#NUM!</v>
      </c>
      <c r="AN66" s="14" t="e">
        <f>EXP(STDEV(AP66:AU66))</f>
        <v>#NUM!</v>
      </c>
      <c r="AP66" s="15">
        <f>IF(ISNUMBER(AD66),LN(AD66),"---")</f>
        <v>-5.4827853099976789</v>
      </c>
      <c r="AQ66" s="15">
        <f t="shared" si="296"/>
        <v>-5.6646026448753952</v>
      </c>
      <c r="AR66" s="15">
        <f t="shared" si="297"/>
        <v>-6.1893716088638522</v>
      </c>
      <c r="AS66" s="15" t="e">
        <f t="shared" si="298"/>
        <v>#NUM!</v>
      </c>
      <c r="AT66" s="15" t="str">
        <f t="shared" si="299"/>
        <v>---</v>
      </c>
      <c r="AU66" s="15" t="str">
        <f t="shared" si="300"/>
        <v>---</v>
      </c>
    </row>
    <row r="67" spans="1:47" x14ac:dyDescent="0.3">
      <c r="A67" t="s">
        <v>46</v>
      </c>
      <c r="B67" s="27">
        <f>'Raw Plate Reader Measurements'!$N$37</f>
        <v>0.215</v>
      </c>
      <c r="C67" s="27">
        <f>'Raw Plate Reader Measurements'!$N$38</f>
        <v>0.21099999999999999</v>
      </c>
      <c r="D67" s="27">
        <f>'Raw Plate Reader Measurements'!$N$39</f>
        <v>0.21299999999999999</v>
      </c>
      <c r="E67" s="27">
        <f>'Raw Plate Reader Measurements'!$N$40</f>
        <v>0.21199999999999999</v>
      </c>
      <c r="F67" s="3"/>
      <c r="G67" s="3"/>
      <c r="I67" s="27">
        <f>'Raw Plate Reader Measurements'!$C$37</f>
        <v>843.97799999999995</v>
      </c>
      <c r="J67" s="27">
        <f>'Raw Plate Reader Measurements'!$C$38</f>
        <v>839.00099999999998</v>
      </c>
      <c r="K67" s="27">
        <f>'Raw Plate Reader Measurements'!$C$39</f>
        <v>820.52</v>
      </c>
      <c r="L67" s="27">
        <f>'Raw Plate Reader Measurements'!$C$40</f>
        <v>800.23800000000006</v>
      </c>
      <c r="M67" s="3"/>
      <c r="N67" s="3"/>
      <c r="P67" s="4">
        <f t="shared" si="278"/>
        <v>0.17549999999999999</v>
      </c>
      <c r="Q67" s="4">
        <f t="shared" si="279"/>
        <v>0.17149999999999999</v>
      </c>
      <c r="R67" s="4">
        <f t="shared" si="280"/>
        <v>0.17349999999999999</v>
      </c>
      <c r="S67" s="4">
        <f t="shared" si="281"/>
        <v>0.17249999999999999</v>
      </c>
      <c r="T67" s="4" t="str">
        <f t="shared" si="282"/>
        <v>---</v>
      </c>
      <c r="U67" s="4" t="str">
        <f t="shared" si="283"/>
        <v>---</v>
      </c>
      <c r="W67" s="4">
        <f t="shared" si="284"/>
        <v>767.58624999999995</v>
      </c>
      <c r="X67" s="4">
        <f t="shared" si="285"/>
        <v>762.60924999999997</v>
      </c>
      <c r="Y67" s="4">
        <f t="shared" si="286"/>
        <v>744.12824999999998</v>
      </c>
      <c r="Z67" s="4">
        <f t="shared" si="287"/>
        <v>723.84625000000005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0.24661883057273884</v>
      </c>
      <c r="AE67" s="15">
        <f t="shared" si="291"/>
        <v>0.25073451014135961</v>
      </c>
      <c r="AF67" s="15">
        <f t="shared" si="292"/>
        <v>0.24183796605500135</v>
      </c>
      <c r="AG67" s="15">
        <f t="shared" si="293"/>
        <v>0.23661016466332069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0.24395036785810514</v>
      </c>
      <c r="AL67" s="15">
        <f t="shared" ref="AL67:AL80" si="302">STDEV(AD67:AI67)</f>
        <v>6.0960671501472012E-3</v>
      </c>
      <c r="AM67" s="15">
        <f t="shared" ref="AM67:AM80" si="303">GEOMEAN(AD67:AI67)</f>
        <v>0.2438931239885995</v>
      </c>
      <c r="AN67" s="14">
        <f t="shared" ref="AN67:AN80" si="304">EXP(STDEV(AP67:AU67))</f>
        <v>1.0253460286433351</v>
      </c>
      <c r="AP67" s="15">
        <f t="shared" ref="AP67:AP80" si="305">IF(ISNUMBER(AD67),LN(AD67),"---")</f>
        <v>-1.3999113303694248</v>
      </c>
      <c r="AQ67" s="15">
        <f t="shared" si="296"/>
        <v>-1.3833606281604161</v>
      </c>
      <c r="AR67" s="15">
        <f t="shared" si="297"/>
        <v>-1.4194873388382241</v>
      </c>
      <c r="AS67" s="15">
        <f t="shared" si="298"/>
        <v>-1.4413413669772297</v>
      </c>
      <c r="AT67" s="15" t="str">
        <f t="shared" si="299"/>
        <v>---</v>
      </c>
      <c r="AU67" s="15" t="str">
        <f t="shared" si="300"/>
        <v>---</v>
      </c>
    </row>
    <row r="68" spans="1:47" x14ac:dyDescent="0.3">
      <c r="A68" t="s">
        <v>47</v>
      </c>
      <c r="B68" s="27">
        <f>'Raw Plate Reader Measurements'!$N$41</f>
        <v>0.22800000000000001</v>
      </c>
      <c r="C68" s="27">
        <f>'Raw Plate Reader Measurements'!$N$42</f>
        <v>0.222</v>
      </c>
      <c r="D68" s="27">
        <f>'Raw Plate Reader Measurements'!$N$43</f>
        <v>0.22900000000000001</v>
      </c>
      <c r="E68" s="27">
        <f>'Raw Plate Reader Measurements'!$N$44</f>
        <v>0.22800000000000001</v>
      </c>
      <c r="F68" s="3"/>
      <c r="G68" s="3"/>
      <c r="I68" s="27">
        <f>'Raw Plate Reader Measurements'!$C$41</f>
        <v>872.89700000000005</v>
      </c>
      <c r="J68" s="27">
        <f>'Raw Plate Reader Measurements'!$C$42</f>
        <v>767.00099999999998</v>
      </c>
      <c r="K68" s="27">
        <f>'Raw Plate Reader Measurements'!$C$43</f>
        <v>774.91899999999998</v>
      </c>
      <c r="L68" s="27">
        <f>'Raw Plate Reader Measurements'!$C$44</f>
        <v>782.91399999999999</v>
      </c>
      <c r="M68" s="3"/>
      <c r="N68" s="3"/>
      <c r="P68" s="4">
        <f t="shared" si="278"/>
        <v>0.1885</v>
      </c>
      <c r="Q68" s="4">
        <f t="shared" si="279"/>
        <v>0.1825</v>
      </c>
      <c r="R68" s="4">
        <f t="shared" si="280"/>
        <v>0.1895</v>
      </c>
      <c r="S68" s="4">
        <f t="shared" si="281"/>
        <v>0.1885</v>
      </c>
      <c r="T68" s="4" t="str">
        <f t="shared" si="282"/>
        <v>---</v>
      </c>
      <c r="U68" s="4" t="str">
        <f t="shared" si="283"/>
        <v>---</v>
      </c>
      <c r="W68" s="4">
        <f t="shared" si="284"/>
        <v>796.50525000000005</v>
      </c>
      <c r="X68" s="4">
        <f t="shared" si="285"/>
        <v>690.60924999999997</v>
      </c>
      <c r="Y68" s="4">
        <f t="shared" si="286"/>
        <v>698.52724999999998</v>
      </c>
      <c r="Z68" s="4">
        <f t="shared" si="287"/>
        <v>706.52224999999999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0.23826127229445995</v>
      </c>
      <c r="AE68" s="15">
        <f t="shared" si="291"/>
        <v>0.21337605949487454</v>
      </c>
      <c r="AF68" s="15">
        <f t="shared" si="292"/>
        <v>0.20785013310820161</v>
      </c>
      <c r="AG68" s="15">
        <f t="shared" si="293"/>
        <v>0.21134435735275381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0.2177079555625725</v>
      </c>
      <c r="AL68" s="15">
        <f t="shared" si="302"/>
        <v>1.3890958665507677E-2</v>
      </c>
      <c r="AM68" s="15">
        <f t="shared" si="303"/>
        <v>0.21738773011126949</v>
      </c>
      <c r="AN68" s="14">
        <f t="shared" si="304"/>
        <v>1.0640449934143847</v>
      </c>
      <c r="AP68" s="15">
        <f t="shared" si="305"/>
        <v>-1.4343874246836872</v>
      </c>
      <c r="AQ68" s="15">
        <f t="shared" si="296"/>
        <v>-1.5446991324674426</v>
      </c>
      <c r="AR68" s="15">
        <f t="shared" si="297"/>
        <v>-1.5709379728785882</v>
      </c>
      <c r="AS68" s="15">
        <f t="shared" si="298"/>
        <v>-1.5542664504437718</v>
      </c>
      <c r="AT68" s="15" t="str">
        <f t="shared" si="299"/>
        <v>---</v>
      </c>
      <c r="AU68" s="15" t="str">
        <f t="shared" si="300"/>
        <v>---</v>
      </c>
    </row>
    <row r="69" spans="1:47" x14ac:dyDescent="0.3">
      <c r="A69" t="s">
        <v>50</v>
      </c>
      <c r="B69" s="27">
        <f>'Raw Plate Reader Measurements'!$O$37</f>
        <v>0.14199999999999999</v>
      </c>
      <c r="C69" s="27">
        <f>'Raw Plate Reader Measurements'!$O$38</f>
        <v>0.14199999999999999</v>
      </c>
      <c r="D69" s="27">
        <f>'Raw Plate Reader Measurements'!$O$39</f>
        <v>0.13300000000000001</v>
      </c>
      <c r="E69" s="27">
        <f>'Raw Plate Reader Measurements'!$O$40</f>
        <v>0.14399999999999999</v>
      </c>
      <c r="F69" s="3"/>
      <c r="G69" s="3"/>
      <c r="I69" s="27">
        <f>'Raw Plate Reader Measurements'!$D$37</f>
        <v>1257.3409999999999</v>
      </c>
      <c r="J69" s="27">
        <f>'Raw Plate Reader Measurements'!$D$38</f>
        <v>1152.752</v>
      </c>
      <c r="K69" s="27">
        <f>'Raw Plate Reader Measurements'!$D$39</f>
        <v>1130.9290000000001</v>
      </c>
      <c r="L69" s="27">
        <f>'Raw Plate Reader Measurements'!$D$40</f>
        <v>1138.4390000000001</v>
      </c>
      <c r="M69" s="3"/>
      <c r="N69" s="3"/>
      <c r="P69" s="4">
        <f t="shared" si="278"/>
        <v>0.10249999999999998</v>
      </c>
      <c r="Q69" s="4">
        <f t="shared" si="279"/>
        <v>0.10249999999999998</v>
      </c>
      <c r="R69" s="4">
        <f t="shared" si="280"/>
        <v>9.35E-2</v>
      </c>
      <c r="S69" s="4">
        <f t="shared" si="281"/>
        <v>0.10449999999999998</v>
      </c>
      <c r="T69" s="4" t="str">
        <f t="shared" si="282"/>
        <v>---</v>
      </c>
      <c r="U69" s="4" t="str">
        <f t="shared" si="283"/>
        <v>---</v>
      </c>
      <c r="W69" s="4">
        <f t="shared" si="284"/>
        <v>1180.9492499999999</v>
      </c>
      <c r="X69" s="4">
        <f t="shared" si="285"/>
        <v>1076.36025</v>
      </c>
      <c r="Y69" s="4">
        <f t="shared" si="286"/>
        <v>1054.5372500000001</v>
      </c>
      <c r="Z69" s="4">
        <f t="shared" si="287"/>
        <v>1062.0472500000001</v>
      </c>
      <c r="AA69" s="4" t="str">
        <f t="shared" si="288"/>
        <v>---</v>
      </c>
      <c r="AB69" s="4" t="str">
        <f t="shared" si="289"/>
        <v>---</v>
      </c>
      <c r="AD69" s="15">
        <f t="shared" si="290"/>
        <v>0.64965612546847296</v>
      </c>
      <c r="AE69" s="15">
        <f t="shared" si="291"/>
        <v>0.59212030459672749</v>
      </c>
      <c r="AF69" s="15">
        <f t="shared" si="292"/>
        <v>0.63595514130914788</v>
      </c>
      <c r="AG69" s="15">
        <f t="shared" si="293"/>
        <v>0.57306477829681191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0.61269908741779011</v>
      </c>
      <c r="AL69" s="15">
        <f t="shared" si="302"/>
        <v>3.6060280392564314E-2</v>
      </c>
      <c r="AM69" s="15">
        <f t="shared" si="303"/>
        <v>0.61190066154395673</v>
      </c>
      <c r="AN69" s="14">
        <f t="shared" si="304"/>
        <v>1.0607989027558027</v>
      </c>
      <c r="AP69" s="15">
        <f t="shared" si="305"/>
        <v>-0.43131209382310615</v>
      </c>
      <c r="AQ69" s="15">
        <f t="shared" si="296"/>
        <v>-0.52404544751975268</v>
      </c>
      <c r="AR69" s="15">
        <f t="shared" si="297"/>
        <v>-0.45262725066233733</v>
      </c>
      <c r="AS69" s="15">
        <f t="shared" si="298"/>
        <v>-0.55675651752837818</v>
      </c>
      <c r="AT69" s="15" t="str">
        <f t="shared" si="299"/>
        <v>---</v>
      </c>
      <c r="AU69" s="15" t="str">
        <f t="shared" si="300"/>
        <v>---</v>
      </c>
    </row>
    <row r="70" spans="1:47" x14ac:dyDescent="0.3">
      <c r="A70" t="s">
        <v>48</v>
      </c>
      <c r="B70" s="27">
        <f>'Raw Plate Reader Measurements'!$O$41</f>
        <v>0.153</v>
      </c>
      <c r="C70" s="27">
        <f>'Raw Plate Reader Measurements'!$O$42</f>
        <v>0.14799999999999999</v>
      </c>
      <c r="D70" s="27">
        <f>'Raw Plate Reader Measurements'!$O$43</f>
        <v>0.14699999999999999</v>
      </c>
      <c r="E70" s="27">
        <f>'Raw Plate Reader Measurements'!$O$44</f>
        <v>0.13500000000000001</v>
      </c>
      <c r="F70" s="3"/>
      <c r="G70" s="3"/>
      <c r="I70" s="27">
        <f>'Raw Plate Reader Measurements'!$D$41</f>
        <v>1225.1130000000001</v>
      </c>
      <c r="J70" s="27">
        <f>'Raw Plate Reader Measurements'!$D$42</f>
        <v>1064.912</v>
      </c>
      <c r="K70" s="27">
        <f>'Raw Plate Reader Measurements'!$D$43</f>
        <v>1056.8140000000001</v>
      </c>
      <c r="L70" s="27">
        <f>'Raw Plate Reader Measurements'!$D$44</f>
        <v>919.13800000000003</v>
      </c>
      <c r="M70" s="3"/>
      <c r="N70" s="3"/>
      <c r="P70" s="4">
        <f t="shared" si="278"/>
        <v>0.11349999999999999</v>
      </c>
      <c r="Q70" s="4">
        <f t="shared" si="279"/>
        <v>0.10849999999999999</v>
      </c>
      <c r="R70" s="4">
        <f t="shared" si="280"/>
        <v>0.10749999999999998</v>
      </c>
      <c r="S70" s="4">
        <f t="shared" si="281"/>
        <v>9.5500000000000002E-2</v>
      </c>
      <c r="T70" s="4" t="str">
        <f t="shared" si="282"/>
        <v>---</v>
      </c>
      <c r="U70" s="4" t="str">
        <f t="shared" si="283"/>
        <v>---</v>
      </c>
      <c r="W70" s="4">
        <f t="shared" si="284"/>
        <v>1148.7212500000001</v>
      </c>
      <c r="X70" s="4">
        <f t="shared" si="285"/>
        <v>988.52025000000003</v>
      </c>
      <c r="Y70" s="4">
        <f t="shared" si="286"/>
        <v>980.42225000000008</v>
      </c>
      <c r="Z70" s="4">
        <f t="shared" si="287"/>
        <v>842.74625000000003</v>
      </c>
      <c r="AA70" s="4" t="str">
        <f t="shared" si="288"/>
        <v>---</v>
      </c>
      <c r="AB70" s="4" t="str">
        <f t="shared" si="289"/>
        <v>---</v>
      </c>
      <c r="AD70" s="15">
        <f t="shared" si="290"/>
        <v>0.57068303460250258</v>
      </c>
      <c r="AE70" s="15">
        <f t="shared" si="291"/>
        <v>0.51372653742692842</v>
      </c>
      <c r="AF70" s="15">
        <f t="shared" si="292"/>
        <v>0.51425777070282386</v>
      </c>
      <c r="AG70" s="15">
        <f t="shared" si="293"/>
        <v>0.49758768753567451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0.52406375756698231</v>
      </c>
      <c r="AL70" s="15">
        <f t="shared" si="302"/>
        <v>3.2027877306191069E-2</v>
      </c>
      <c r="AM70" s="15">
        <f t="shared" si="303"/>
        <v>0.52335257183502326</v>
      </c>
      <c r="AN70" s="14">
        <f t="shared" si="304"/>
        <v>1.0615302825487016</v>
      </c>
      <c r="AP70" s="15">
        <f t="shared" si="305"/>
        <v>-0.56092132922933013</v>
      </c>
      <c r="AQ70" s="15">
        <f t="shared" si="296"/>
        <v>-0.66606418345655272</v>
      </c>
      <c r="AR70" s="15">
        <f t="shared" si="297"/>
        <v>-0.66503063981394384</v>
      </c>
      <c r="AS70" s="15">
        <f t="shared" si="298"/>
        <v>-0.69798348156170109</v>
      </c>
      <c r="AT70" s="15" t="str">
        <f t="shared" si="299"/>
        <v>---</v>
      </c>
      <c r="AU70" s="15" t="str">
        <f t="shared" si="300"/>
        <v>---</v>
      </c>
    </row>
    <row r="71" spans="1:47" x14ac:dyDescent="0.3">
      <c r="A71" t="s">
        <v>49</v>
      </c>
      <c r="B71" s="27">
        <f>'Raw Plate Reader Measurements'!$P$37</f>
        <v>0.23100000000000001</v>
      </c>
      <c r="C71" s="27">
        <f>'Raw Plate Reader Measurements'!$P$38</f>
        <v>0.22600000000000001</v>
      </c>
      <c r="D71" s="27">
        <f>'Raw Plate Reader Measurements'!$P$39</f>
        <v>0.23400000000000001</v>
      </c>
      <c r="E71" s="27">
        <f>'Raw Plate Reader Measurements'!$P$40</f>
        <v>0.21299999999999999</v>
      </c>
      <c r="F71" s="3"/>
      <c r="G71" s="3"/>
      <c r="I71" s="27">
        <f>'Raw Plate Reader Measurements'!$E$37</f>
        <v>1010.217</v>
      </c>
      <c r="J71" s="27">
        <f>'Raw Plate Reader Measurements'!$E$38</f>
        <v>993.79399999999998</v>
      </c>
      <c r="K71" s="27">
        <f>'Raw Plate Reader Measurements'!$E$39</f>
        <v>1016.85</v>
      </c>
      <c r="L71" s="27">
        <f>'Raw Plate Reader Measurements'!$E$40</f>
        <v>833.25800000000004</v>
      </c>
      <c r="M71" s="3"/>
      <c r="N71" s="3"/>
      <c r="P71" s="4">
        <f t="shared" si="278"/>
        <v>0.1915</v>
      </c>
      <c r="Q71" s="4">
        <f t="shared" si="279"/>
        <v>0.1865</v>
      </c>
      <c r="R71" s="4">
        <f t="shared" si="280"/>
        <v>0.19450000000000001</v>
      </c>
      <c r="S71" s="4">
        <f t="shared" si="281"/>
        <v>0.17349999999999999</v>
      </c>
      <c r="T71" s="4" t="str">
        <f t="shared" si="282"/>
        <v>---</v>
      </c>
      <c r="U71" s="4" t="str">
        <f t="shared" si="283"/>
        <v>---</v>
      </c>
      <c r="W71" s="4">
        <f t="shared" si="284"/>
        <v>933.82524999999998</v>
      </c>
      <c r="X71" s="4">
        <f t="shared" si="285"/>
        <v>917.40224999999998</v>
      </c>
      <c r="Y71" s="4">
        <f t="shared" si="286"/>
        <v>940.45825000000002</v>
      </c>
      <c r="Z71" s="4">
        <f t="shared" si="287"/>
        <v>756.86625000000004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0.27496220562287343</v>
      </c>
      <c r="AE71" s="15">
        <f t="shared" si="291"/>
        <v>0.27736849699934674</v>
      </c>
      <c r="AF71" s="15">
        <f t="shared" si="292"/>
        <v>0.27264408698496467</v>
      </c>
      <c r="AG71" s="15">
        <f t="shared" si="293"/>
        <v>0.24597775245823039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0.26773813551635384</v>
      </c>
      <c r="AL71" s="15">
        <f t="shared" si="302"/>
        <v>1.4634590096134726E-2</v>
      </c>
      <c r="AM71" s="15">
        <f t="shared" si="303"/>
        <v>0.26742715987695775</v>
      </c>
      <c r="AN71" s="14">
        <f t="shared" si="304"/>
        <v>1.0577848836237915</v>
      </c>
      <c r="AP71" s="15">
        <f t="shared" si="305"/>
        <v>-1.2911216248591388</v>
      </c>
      <c r="AQ71" s="15">
        <f t="shared" si="296"/>
        <v>-1.2824083428015205</v>
      </c>
      <c r="AR71" s="15">
        <f t="shared" si="297"/>
        <v>-1.2995880450450734</v>
      </c>
      <c r="AS71" s="15">
        <f t="shared" si="298"/>
        <v>-1.402514184301126</v>
      </c>
      <c r="AT71" s="15" t="str">
        <f t="shared" si="299"/>
        <v>---</v>
      </c>
      <c r="AU71" s="15" t="str">
        <f t="shared" si="300"/>
        <v>---</v>
      </c>
    </row>
    <row r="72" spans="1:47" x14ac:dyDescent="0.3">
      <c r="A72" t="s">
        <v>51</v>
      </c>
      <c r="B72" s="27">
        <f>'Raw Plate Reader Measurements'!$P$41</f>
        <v>0.21299999999999999</v>
      </c>
      <c r="C72" s="27">
        <f>'Raw Plate Reader Measurements'!$P$42</f>
        <v>0.22500000000000001</v>
      </c>
      <c r="D72" s="27">
        <f>'Raw Plate Reader Measurements'!$P$43</f>
        <v>0.223</v>
      </c>
      <c r="E72" s="27">
        <f>'Raw Plate Reader Measurements'!$P$44</f>
        <v>0.222</v>
      </c>
      <c r="F72" s="3"/>
      <c r="G72" s="3"/>
      <c r="I72" s="27">
        <f>'Raw Plate Reader Measurements'!$E$41</f>
        <v>659.20899999999995</v>
      </c>
      <c r="J72" s="27">
        <f>'Raw Plate Reader Measurements'!$E$42</f>
        <v>692.19799999999998</v>
      </c>
      <c r="K72" s="27">
        <f>'Raw Plate Reader Measurements'!$E$43</f>
        <v>629.49900000000002</v>
      </c>
      <c r="L72" s="27">
        <f>'Raw Plate Reader Measurements'!$E$44</f>
        <v>631.97799999999995</v>
      </c>
      <c r="M72" s="3"/>
      <c r="N72" s="3"/>
      <c r="P72" s="4">
        <f t="shared" si="278"/>
        <v>0.17349999999999999</v>
      </c>
      <c r="Q72" s="4">
        <f t="shared" si="279"/>
        <v>0.1855</v>
      </c>
      <c r="R72" s="4">
        <f t="shared" si="280"/>
        <v>0.1835</v>
      </c>
      <c r="S72" s="4">
        <f t="shared" si="281"/>
        <v>0.1825</v>
      </c>
      <c r="T72" s="4" t="str">
        <f t="shared" si="282"/>
        <v>---</v>
      </c>
      <c r="U72" s="4" t="str">
        <f t="shared" si="283"/>
        <v>---</v>
      </c>
      <c r="W72" s="4">
        <f t="shared" si="284"/>
        <v>582.81724999999994</v>
      </c>
      <c r="X72" s="4">
        <f t="shared" si="285"/>
        <v>615.80624999999998</v>
      </c>
      <c r="Y72" s="4">
        <f t="shared" si="286"/>
        <v>553.10725000000002</v>
      </c>
      <c r="Z72" s="4">
        <f t="shared" si="287"/>
        <v>555.58624999999995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0.18941269642937117</v>
      </c>
      <c r="AE72" s="15">
        <f t="shared" si="291"/>
        <v>0.18718728567077728</v>
      </c>
      <c r="AF72" s="15">
        <f t="shared" si="292"/>
        <v>0.16996106779942191</v>
      </c>
      <c r="AG72" s="15">
        <f t="shared" si="293"/>
        <v>0.17165829263731153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0.17955483563422048</v>
      </c>
      <c r="AL72" s="15">
        <f t="shared" si="302"/>
        <v>1.0162471575805304E-2</v>
      </c>
      <c r="AM72" s="15">
        <f t="shared" si="303"/>
        <v>0.17933907203687854</v>
      </c>
      <c r="AN72" s="14">
        <f t="shared" si="304"/>
        <v>1.0582671128278913</v>
      </c>
      <c r="AP72" s="15">
        <f t="shared" si="305"/>
        <v>-1.6638270654749447</v>
      </c>
      <c r="AQ72" s="15">
        <f t="shared" si="296"/>
        <v>-1.6756456356705411</v>
      </c>
      <c r="AR72" s="15">
        <f t="shared" si="297"/>
        <v>-1.7721858811039211</v>
      </c>
      <c r="AS72" s="15">
        <f t="shared" si="298"/>
        <v>-1.7622494489298552</v>
      </c>
      <c r="AT72" s="15" t="str">
        <f t="shared" si="299"/>
        <v>---</v>
      </c>
      <c r="AU72" s="15" t="str">
        <f t="shared" si="300"/>
        <v>---</v>
      </c>
    </row>
    <row r="73" spans="1:47" x14ac:dyDescent="0.3">
      <c r="A73" t="s">
        <v>52</v>
      </c>
      <c r="B73" s="27">
        <f>'Raw Plate Reader Measurements'!$Q$37</f>
        <v>0.245</v>
      </c>
      <c r="C73" s="27">
        <f>'Raw Plate Reader Measurements'!$Q$38</f>
        <v>0.20899999999999999</v>
      </c>
      <c r="D73" s="27">
        <f>'Raw Plate Reader Measurements'!$Q$39</f>
        <v>0.21</v>
      </c>
      <c r="E73" s="27">
        <f>'Raw Plate Reader Measurements'!$Q$40</f>
        <v>0.20799999999999999</v>
      </c>
      <c r="F73" s="3"/>
      <c r="G73" s="3"/>
      <c r="I73" s="27">
        <f>'Raw Plate Reader Measurements'!$F$37</f>
        <v>117.13</v>
      </c>
      <c r="J73" s="27">
        <f>'Raw Plate Reader Measurements'!$F$38</f>
        <v>112.46299999999999</v>
      </c>
      <c r="K73" s="27">
        <f>'Raw Plate Reader Measurements'!$F$39</f>
        <v>110.863</v>
      </c>
      <c r="L73" s="27">
        <f>'Raw Plate Reader Measurements'!$F$40</f>
        <v>110.075</v>
      </c>
      <c r="M73" s="3"/>
      <c r="N73" s="3"/>
      <c r="P73" s="4">
        <f t="shared" si="278"/>
        <v>0.20549999999999999</v>
      </c>
      <c r="Q73" s="4">
        <f t="shared" si="279"/>
        <v>0.16949999999999998</v>
      </c>
      <c r="R73" s="4">
        <f t="shared" si="280"/>
        <v>0.17049999999999998</v>
      </c>
      <c r="S73" s="4">
        <f t="shared" si="281"/>
        <v>0.16849999999999998</v>
      </c>
      <c r="T73" s="4" t="str">
        <f t="shared" si="282"/>
        <v>---</v>
      </c>
      <c r="U73" s="4" t="str">
        <f t="shared" si="283"/>
        <v>---</v>
      </c>
      <c r="W73" s="4">
        <f t="shared" si="284"/>
        <v>40.738249999999994</v>
      </c>
      <c r="X73" s="4">
        <f t="shared" si="285"/>
        <v>36.071249999999992</v>
      </c>
      <c r="Y73" s="4">
        <f t="shared" si="286"/>
        <v>34.471249999999998</v>
      </c>
      <c r="Z73" s="4">
        <f t="shared" si="287"/>
        <v>33.683250000000001</v>
      </c>
      <c r="AA73" s="4" t="str">
        <f t="shared" si="288"/>
        <v>---</v>
      </c>
      <c r="AB73" s="4" t="str">
        <f t="shared" si="289"/>
        <v>---</v>
      </c>
      <c r="AD73" s="15">
        <f t="shared" si="290"/>
        <v>1.1178067071407432E-2</v>
      </c>
      <c r="AE73" s="15">
        <f t="shared" si="291"/>
        <v>1.1999624562657104E-2</v>
      </c>
      <c r="AF73" s="15">
        <f t="shared" si="292"/>
        <v>1.1400104101692867E-2</v>
      </c>
      <c r="AG73" s="15">
        <f t="shared" si="293"/>
        <v>1.1271721554468836E-2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1.1462379322556561E-2</v>
      </c>
      <c r="AL73" s="15">
        <f t="shared" si="302"/>
        <v>3.695467908262722E-4</v>
      </c>
      <c r="AM73" s="15">
        <f t="shared" si="303"/>
        <v>1.1457987908988087E-2</v>
      </c>
      <c r="AN73" s="14">
        <f t="shared" si="304"/>
        <v>1.0323416689753664</v>
      </c>
      <c r="AP73" s="15">
        <f t="shared" si="305"/>
        <v>-4.4938017178477985</v>
      </c>
      <c r="AQ73" s="15">
        <f t="shared" si="296"/>
        <v>-4.4228799161288093</v>
      </c>
      <c r="AR73" s="15">
        <f t="shared" si="297"/>
        <v>-4.4741327918959364</v>
      </c>
      <c r="AS73" s="15">
        <f t="shared" si="298"/>
        <v>-4.4854582070978193</v>
      </c>
      <c r="AT73" s="15" t="str">
        <f t="shared" si="299"/>
        <v>---</v>
      </c>
      <c r="AU73" s="15" t="str">
        <f t="shared" si="300"/>
        <v>---</v>
      </c>
    </row>
    <row r="74" spans="1:47" x14ac:dyDescent="0.3">
      <c r="A74" t="s">
        <v>53</v>
      </c>
      <c r="B74" s="27">
        <f>'Raw Plate Reader Measurements'!$Q$41</f>
        <v>0.25</v>
      </c>
      <c r="C74" s="27">
        <f>'Raw Plate Reader Measurements'!$Q$42</f>
        <v>0.249</v>
      </c>
      <c r="D74" s="27">
        <f>'Raw Plate Reader Measurements'!$Q$43</f>
        <v>0.23599999999999999</v>
      </c>
      <c r="E74" s="27">
        <f>'Raw Plate Reader Measurements'!$Q$44</f>
        <v>0.25600000000000001</v>
      </c>
      <c r="F74" s="3"/>
      <c r="G74" s="3"/>
      <c r="I74" s="27">
        <f>'Raw Plate Reader Measurements'!$F$41</f>
        <v>101.056</v>
      </c>
      <c r="J74" s="27">
        <f>'Raw Plate Reader Measurements'!$F$42</f>
        <v>90.661000000000001</v>
      </c>
      <c r="K74" s="27">
        <f>'Raw Plate Reader Measurements'!$F$43</f>
        <v>82.277000000000001</v>
      </c>
      <c r="L74" s="27">
        <f>'Raw Plate Reader Measurements'!$F$44</f>
        <v>93.1</v>
      </c>
      <c r="M74" s="3"/>
      <c r="N74" s="3"/>
      <c r="P74" s="4">
        <f t="shared" si="278"/>
        <v>0.21049999999999999</v>
      </c>
      <c r="Q74" s="4">
        <f t="shared" si="279"/>
        <v>0.20949999999999999</v>
      </c>
      <c r="R74" s="4">
        <f t="shared" si="280"/>
        <v>0.19649999999999998</v>
      </c>
      <c r="S74" s="4">
        <f t="shared" si="281"/>
        <v>0.2165</v>
      </c>
      <c r="T74" s="4" t="str">
        <f t="shared" si="282"/>
        <v>---</v>
      </c>
      <c r="U74" s="4" t="str">
        <f t="shared" si="283"/>
        <v>---</v>
      </c>
      <c r="W74" s="4">
        <f t="shared" si="284"/>
        <v>24.664249999999996</v>
      </c>
      <c r="X74" s="4">
        <f t="shared" si="285"/>
        <v>14.26925</v>
      </c>
      <c r="Y74" s="4">
        <f t="shared" si="286"/>
        <v>5.8852499999999992</v>
      </c>
      <c r="Z74" s="4">
        <f t="shared" si="287"/>
        <v>16.708249999999992</v>
      </c>
      <c r="AA74" s="4" t="str">
        <f t="shared" si="288"/>
        <v>---</v>
      </c>
      <c r="AB74" s="4" t="str">
        <f t="shared" si="289"/>
        <v>---</v>
      </c>
      <c r="AD74" s="15">
        <f t="shared" si="290"/>
        <v>6.6068125033624811E-3</v>
      </c>
      <c r="AE74" s="15">
        <f t="shared" si="291"/>
        <v>3.8405488015288997E-3</v>
      </c>
      <c r="AF74" s="15">
        <f t="shared" si="292"/>
        <v>1.6888012030226824E-3</v>
      </c>
      <c r="AG74" s="15">
        <f t="shared" si="293"/>
        <v>4.3516026498149956E-3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4.1219412894322651E-3</v>
      </c>
      <c r="AL74" s="15">
        <f t="shared" si="302"/>
        <v>2.0188017652899579E-3</v>
      </c>
      <c r="AM74" s="15">
        <f t="shared" si="303"/>
        <v>3.6953302576122025E-3</v>
      </c>
      <c r="AN74" s="14">
        <f t="shared" si="304"/>
        <v>1.7704768208654611</v>
      </c>
      <c r="AP74" s="15">
        <f t="shared" si="305"/>
        <v>-5.0196539648201162</v>
      </c>
      <c r="AQ74" s="15">
        <f t="shared" si="296"/>
        <v>-5.5621400055293551</v>
      </c>
      <c r="AR74" s="15">
        <f t="shared" si="297"/>
        <v>-6.3837363490768624</v>
      </c>
      <c r="AS74" s="15">
        <f t="shared" si="298"/>
        <v>-5.4372110764886328</v>
      </c>
      <c r="AT74" s="15" t="str">
        <f t="shared" si="299"/>
        <v>---</v>
      </c>
      <c r="AU74" s="15" t="str">
        <f t="shared" si="300"/>
        <v>---</v>
      </c>
    </row>
    <row r="75" spans="1:47" x14ac:dyDescent="0.3">
      <c r="A75" t="s">
        <v>54</v>
      </c>
      <c r="B75" s="27">
        <f>'Raw Plate Reader Measurements'!$R$37</f>
        <v>0.151</v>
      </c>
      <c r="C75" s="27">
        <f>'Raw Plate Reader Measurements'!$R$38</f>
        <v>0.157</v>
      </c>
      <c r="D75" s="27">
        <f>'Raw Plate Reader Measurements'!$R$39</f>
        <v>0.16300000000000001</v>
      </c>
      <c r="E75" s="27">
        <f>'Raw Plate Reader Measurements'!$R$40</f>
        <v>0.161</v>
      </c>
      <c r="F75" s="3"/>
      <c r="G75" s="3"/>
      <c r="I75" s="27">
        <f>'Raw Plate Reader Measurements'!$G$37</f>
        <v>100.053</v>
      </c>
      <c r="J75" s="27">
        <f>'Raw Plate Reader Measurements'!$G$38</f>
        <v>97.909000000000006</v>
      </c>
      <c r="K75" s="27">
        <f>'Raw Plate Reader Measurements'!$G$39</f>
        <v>94.647000000000006</v>
      </c>
      <c r="L75" s="27">
        <f>'Raw Plate Reader Measurements'!$G$40</f>
        <v>95.085999999999999</v>
      </c>
      <c r="M75" s="3"/>
      <c r="N75" s="3"/>
      <c r="P75" s="4">
        <f t="shared" si="278"/>
        <v>0.11149999999999999</v>
      </c>
      <c r="Q75" s="4">
        <f t="shared" si="279"/>
        <v>0.11749999999999999</v>
      </c>
      <c r="R75" s="4">
        <f t="shared" si="280"/>
        <v>0.1235</v>
      </c>
      <c r="S75" s="4">
        <f t="shared" si="281"/>
        <v>0.1215</v>
      </c>
      <c r="T75" s="4" t="str">
        <f t="shared" si="282"/>
        <v>---</v>
      </c>
      <c r="U75" s="4" t="str">
        <f t="shared" si="283"/>
        <v>---</v>
      </c>
      <c r="W75" s="4">
        <f t="shared" si="284"/>
        <v>23.661249999999995</v>
      </c>
      <c r="X75" s="4">
        <f t="shared" si="285"/>
        <v>21.517250000000004</v>
      </c>
      <c r="Y75" s="4">
        <f t="shared" si="286"/>
        <v>18.255250000000004</v>
      </c>
      <c r="Z75" s="4">
        <f t="shared" si="287"/>
        <v>18.694249999999997</v>
      </c>
      <c r="AA75" s="4" t="str">
        <f t="shared" si="288"/>
        <v>---</v>
      </c>
      <c r="AB75" s="4" t="str">
        <f t="shared" si="289"/>
        <v>---</v>
      </c>
      <c r="AD75" s="15">
        <f t="shared" si="290"/>
        <v>1.1965724110194184E-2</v>
      </c>
      <c r="AE75" s="15">
        <f t="shared" si="291"/>
        <v>1.0325832301992448E-2</v>
      </c>
      <c r="AF75" s="15">
        <f t="shared" si="292"/>
        <v>8.3348347864525604E-3</v>
      </c>
      <c r="AG75" s="15">
        <f t="shared" si="293"/>
        <v>8.6757681345831367E-3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9.825539833305582E-3</v>
      </c>
      <c r="AL75" s="15">
        <f t="shared" si="302"/>
        <v>1.6708139522562204E-3</v>
      </c>
      <c r="AM75" s="15">
        <f t="shared" si="303"/>
        <v>9.7222603393426719E-3</v>
      </c>
      <c r="AN75" s="14">
        <f t="shared" si="304"/>
        <v>1.1814567653754164</v>
      </c>
      <c r="AP75" s="15">
        <f t="shared" si="305"/>
        <v>-4.4257090404229835</v>
      </c>
      <c r="AQ75" s="15">
        <f t="shared" si="296"/>
        <v>-4.5731065330214165</v>
      </c>
      <c r="AR75" s="15">
        <f t="shared" si="297"/>
        <v>-4.7873115846371919</v>
      </c>
      <c r="AS75" s="15">
        <f t="shared" si="298"/>
        <v>-4.7472214112958877</v>
      </c>
      <c r="AT75" s="15" t="str">
        <f t="shared" si="299"/>
        <v>---</v>
      </c>
      <c r="AU75" s="15" t="str">
        <f t="shared" si="300"/>
        <v>---</v>
      </c>
    </row>
    <row r="76" spans="1:47" x14ac:dyDescent="0.3">
      <c r="A76" t="s">
        <v>55</v>
      </c>
      <c r="B76" s="27">
        <f>'Raw Plate Reader Measurements'!$R$41</f>
        <v>0.17</v>
      </c>
      <c r="C76" s="27">
        <f>'Raw Plate Reader Measurements'!$R$42</f>
        <v>0.185</v>
      </c>
      <c r="D76" s="27">
        <f>'Raw Plate Reader Measurements'!$R$43</f>
        <v>0.17499999999999999</v>
      </c>
      <c r="E76" s="27">
        <f>'Raw Plate Reader Measurements'!$R$44</f>
        <v>0.17599999999999999</v>
      </c>
      <c r="F76" s="3"/>
      <c r="G76" s="3"/>
      <c r="I76" s="27">
        <f>'Raw Plate Reader Measurements'!$G$41</f>
        <v>590.52099999999996</v>
      </c>
      <c r="J76" s="27">
        <f>'Raw Plate Reader Measurements'!$G$42</f>
        <v>645.35900000000004</v>
      </c>
      <c r="K76" s="27">
        <f>'Raw Plate Reader Measurements'!$G$43</f>
        <v>576.625</v>
      </c>
      <c r="L76" s="27">
        <f>'Raw Plate Reader Measurements'!$G$44</f>
        <v>563.51</v>
      </c>
      <c r="M76" s="3"/>
      <c r="N76" s="3"/>
      <c r="P76" s="4">
        <f t="shared" si="278"/>
        <v>0.1305</v>
      </c>
      <c r="Q76" s="4">
        <f t="shared" si="279"/>
        <v>0.14549999999999999</v>
      </c>
      <c r="R76" s="4">
        <f t="shared" si="280"/>
        <v>0.13549999999999998</v>
      </c>
      <c r="S76" s="4">
        <f t="shared" si="281"/>
        <v>0.13649999999999998</v>
      </c>
      <c r="T76" s="4" t="str">
        <f t="shared" si="282"/>
        <v>---</v>
      </c>
      <c r="U76" s="4" t="str">
        <f t="shared" si="283"/>
        <v>---</v>
      </c>
      <c r="W76" s="4">
        <f t="shared" si="284"/>
        <v>514.12924999999996</v>
      </c>
      <c r="X76" s="4">
        <f t="shared" si="285"/>
        <v>568.96725000000004</v>
      </c>
      <c r="Y76" s="4">
        <f t="shared" si="286"/>
        <v>500.23325</v>
      </c>
      <c r="Z76" s="4">
        <f t="shared" si="287"/>
        <v>487.11824999999999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0.22214572973266711</v>
      </c>
      <c r="AE76" s="15">
        <f t="shared" si="291"/>
        <v>0.220495862218444</v>
      </c>
      <c r="AF76" s="15">
        <f t="shared" si="292"/>
        <v>0.20816582337451919</v>
      </c>
      <c r="AG76" s="15">
        <f t="shared" si="293"/>
        <v>0.20122313820773541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0.21300763838334141</v>
      </c>
      <c r="AL76" s="15">
        <f t="shared" si="302"/>
        <v>1.0031547349598892E-2</v>
      </c>
      <c r="AM76" s="15">
        <f t="shared" si="303"/>
        <v>0.21282931142166614</v>
      </c>
      <c r="AN76" s="14">
        <f t="shared" si="304"/>
        <v>1.0484785709826878</v>
      </c>
      <c r="AP76" s="15">
        <f t="shared" si="305"/>
        <v>-1.5044216722352677</v>
      </c>
      <c r="AQ76" s="15">
        <f t="shared" si="296"/>
        <v>-1.5118763497205432</v>
      </c>
      <c r="AR76" s="15">
        <f t="shared" si="297"/>
        <v>-1.5694202891359623</v>
      </c>
      <c r="AS76" s="15">
        <f t="shared" si="298"/>
        <v>-1.6033408463361827</v>
      </c>
      <c r="AT76" s="15" t="str">
        <f t="shared" si="299"/>
        <v>---</v>
      </c>
      <c r="AU76" s="15" t="str">
        <f t="shared" si="300"/>
        <v>---</v>
      </c>
    </row>
    <row r="77" spans="1:47" x14ac:dyDescent="0.3">
      <c r="A77" t="s">
        <v>56</v>
      </c>
      <c r="B77" s="27">
        <f>'Raw Plate Reader Measurements'!$S$37</f>
        <v>0.24</v>
      </c>
      <c r="C77" s="27">
        <f>'Raw Plate Reader Measurements'!$S$38</f>
        <v>0.23300000000000001</v>
      </c>
      <c r="D77" s="27">
        <f>'Raw Plate Reader Measurements'!$S$39</f>
        <v>0.23200000000000001</v>
      </c>
      <c r="E77" s="27">
        <f>'Raw Plate Reader Measurements'!$S$40</f>
        <v>0.22700000000000001</v>
      </c>
      <c r="F77" s="3"/>
      <c r="G77" s="3"/>
      <c r="I77" s="27">
        <f>'Raw Plate Reader Measurements'!$H$37</f>
        <v>259.89999999999998</v>
      </c>
      <c r="J77" s="27">
        <f>'Raw Plate Reader Measurements'!$H$38</f>
        <v>249.34399999999999</v>
      </c>
      <c r="K77" s="27">
        <f>'Raw Plate Reader Measurements'!$H$39</f>
        <v>254.816</v>
      </c>
      <c r="L77" s="27">
        <f>'Raw Plate Reader Measurements'!$H$40</f>
        <v>241.84899999999999</v>
      </c>
      <c r="M77" s="3"/>
      <c r="N77" s="3"/>
      <c r="P77" s="4">
        <f t="shared" si="278"/>
        <v>0.20049999999999998</v>
      </c>
      <c r="Q77" s="4">
        <f t="shared" si="279"/>
        <v>0.19350000000000001</v>
      </c>
      <c r="R77" s="4">
        <f t="shared" si="280"/>
        <v>0.1925</v>
      </c>
      <c r="S77" s="4">
        <f t="shared" si="281"/>
        <v>0.1875</v>
      </c>
      <c r="T77" s="4" t="str">
        <f t="shared" si="282"/>
        <v>---</v>
      </c>
      <c r="U77" s="4" t="str">
        <f t="shared" si="283"/>
        <v>---</v>
      </c>
      <c r="W77" s="4">
        <f t="shared" si="284"/>
        <v>183.50824999999998</v>
      </c>
      <c r="X77" s="4">
        <f t="shared" si="285"/>
        <v>172.95224999999999</v>
      </c>
      <c r="Y77" s="4">
        <f t="shared" si="286"/>
        <v>178.42425</v>
      </c>
      <c r="Z77" s="4">
        <f t="shared" si="287"/>
        <v>165.45724999999999</v>
      </c>
      <c r="AA77" s="4" t="str">
        <f t="shared" si="288"/>
        <v>---</v>
      </c>
      <c r="AB77" s="4" t="str">
        <f t="shared" si="289"/>
        <v>---</v>
      </c>
      <c r="AD77" s="15">
        <f t="shared" si="290"/>
        <v>5.1608042326655529E-2</v>
      </c>
      <c r="AE77" s="15">
        <f t="shared" si="291"/>
        <v>5.0398941500878515E-2</v>
      </c>
      <c r="AF77" s="15">
        <f t="shared" si="292"/>
        <v>5.2263599170953585E-2</v>
      </c>
      <c r="AG77" s="15">
        <f t="shared" si="293"/>
        <v>4.9757745921680183E-2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5.1007082230041953E-2</v>
      </c>
      <c r="AL77" s="15">
        <f t="shared" si="302"/>
        <v>1.1358791335903922E-3</v>
      </c>
      <c r="AM77" s="15">
        <f t="shared" si="303"/>
        <v>5.0997595890875269E-2</v>
      </c>
      <c r="AN77" s="14">
        <f t="shared" si="304"/>
        <v>1.0225216843631599</v>
      </c>
      <c r="AP77" s="15">
        <f t="shared" si="305"/>
        <v>-2.9640777595956669</v>
      </c>
      <c r="AQ77" s="15">
        <f t="shared" si="296"/>
        <v>-2.9877851060920548</v>
      </c>
      <c r="AR77" s="15">
        <f t="shared" si="297"/>
        <v>-2.9514551507874707</v>
      </c>
      <c r="AS77" s="15">
        <f t="shared" si="298"/>
        <v>-3.0005891305788479</v>
      </c>
      <c r="AT77" s="15" t="str">
        <f t="shared" si="299"/>
        <v>---</v>
      </c>
      <c r="AU77" s="15" t="str">
        <f t="shared" si="300"/>
        <v>---</v>
      </c>
    </row>
    <row r="78" spans="1:47" x14ac:dyDescent="0.3">
      <c r="A78" t="s">
        <v>57</v>
      </c>
      <c r="B78" s="27">
        <f>'Raw Plate Reader Measurements'!$S$41</f>
        <v>0.221</v>
      </c>
      <c r="C78" s="27">
        <f>'Raw Plate Reader Measurements'!$S$42</f>
        <v>0.216</v>
      </c>
      <c r="D78" s="27">
        <f>'Raw Plate Reader Measurements'!$S$43</f>
        <v>0.222</v>
      </c>
      <c r="E78" s="27">
        <f>'Raw Plate Reader Measurements'!$S$44</f>
        <v>0.215</v>
      </c>
      <c r="F78" s="3"/>
      <c r="G78" s="3"/>
      <c r="I78" s="27">
        <f>'Raw Plate Reader Measurements'!$H$41</f>
        <v>210.23400000000001</v>
      </c>
      <c r="J78" s="27">
        <f>'Raw Plate Reader Measurements'!$H$42</f>
        <v>199.87799999999999</v>
      </c>
      <c r="K78" s="27">
        <f>'Raw Plate Reader Measurements'!$H$43</f>
        <v>194.417</v>
      </c>
      <c r="L78" s="27">
        <f>'Raw Plate Reader Measurements'!$H$44</f>
        <v>177.50899999999999</v>
      </c>
      <c r="M78" s="3"/>
      <c r="N78" s="3"/>
      <c r="P78" s="4">
        <f t="shared" si="278"/>
        <v>0.18149999999999999</v>
      </c>
      <c r="Q78" s="4">
        <f t="shared" si="279"/>
        <v>0.17649999999999999</v>
      </c>
      <c r="R78" s="4">
        <f t="shared" si="280"/>
        <v>0.1825</v>
      </c>
      <c r="S78" s="4">
        <f t="shared" si="281"/>
        <v>0.17549999999999999</v>
      </c>
      <c r="T78" s="4" t="str">
        <f t="shared" si="282"/>
        <v>---</v>
      </c>
      <c r="U78" s="4" t="str">
        <f t="shared" si="283"/>
        <v>---</v>
      </c>
      <c r="W78" s="4">
        <f t="shared" si="284"/>
        <v>133.84225000000001</v>
      </c>
      <c r="X78" s="4">
        <f t="shared" si="285"/>
        <v>123.48624999999998</v>
      </c>
      <c r="Y78" s="4">
        <f t="shared" si="286"/>
        <v>118.02525</v>
      </c>
      <c r="Z78" s="4">
        <f t="shared" si="287"/>
        <v>101.11724999999998</v>
      </c>
      <c r="AA78" s="4" t="str">
        <f t="shared" si="288"/>
        <v>---</v>
      </c>
      <c r="AB78" s="4" t="str">
        <f t="shared" si="289"/>
        <v>---</v>
      </c>
      <c r="AD78" s="15">
        <f t="shared" si="290"/>
        <v>4.1580793023038624E-2</v>
      </c>
      <c r="AE78" s="15">
        <f t="shared" si="291"/>
        <v>3.94502773618189E-2</v>
      </c>
      <c r="AF78" s="15">
        <f t="shared" si="292"/>
        <v>3.6466008478596892E-2</v>
      </c>
      <c r="AG78" s="15">
        <f t="shared" si="293"/>
        <v>3.2488098823723423E-2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3.749629442179446E-2</v>
      </c>
      <c r="AL78" s="15">
        <f t="shared" si="302"/>
        <v>3.9431244137426817E-3</v>
      </c>
      <c r="AM78" s="15">
        <f t="shared" si="303"/>
        <v>3.7336950047351623E-2</v>
      </c>
      <c r="AN78" s="14">
        <f t="shared" si="304"/>
        <v>1.1132502575678642</v>
      </c>
      <c r="AP78" s="15">
        <f t="shared" si="305"/>
        <v>-3.1801169245109917</v>
      </c>
      <c r="AQ78" s="15">
        <f t="shared" si="296"/>
        <v>-3.2327142009971261</v>
      </c>
      <c r="AR78" s="15">
        <f t="shared" si="297"/>
        <v>-3.3113747268582436</v>
      </c>
      <c r="AS78" s="15">
        <f t="shared" si="298"/>
        <v>-3.4268814467496695</v>
      </c>
      <c r="AT78" s="15" t="str">
        <f t="shared" si="299"/>
        <v>---</v>
      </c>
      <c r="AU78" s="15" t="str">
        <f t="shared" si="300"/>
        <v>---</v>
      </c>
    </row>
    <row r="79" spans="1:47" x14ac:dyDescent="0.3">
      <c r="A79" t="s">
        <v>58</v>
      </c>
      <c r="B79" s="27">
        <f>'Raw Plate Reader Measurements'!$T$37</f>
        <v>0.18099999999999999</v>
      </c>
      <c r="C79" s="27">
        <f>'Raw Plate Reader Measurements'!$T$38</f>
        <v>0.193</v>
      </c>
      <c r="D79" s="27">
        <f>'Raw Plate Reader Measurements'!$T$39</f>
        <v>0.19700000000000001</v>
      </c>
      <c r="E79" s="27">
        <f>'Raw Plate Reader Measurements'!$T$40</f>
        <v>0.22</v>
      </c>
      <c r="F79" s="3"/>
      <c r="G79" s="3"/>
      <c r="I79" s="27">
        <f>'Raw Plate Reader Measurements'!$I$37</f>
        <v>78.983999999999995</v>
      </c>
      <c r="J79" s="27">
        <f>'Raw Plate Reader Measurements'!$I$38</f>
        <v>87.632000000000005</v>
      </c>
      <c r="K79" s="27">
        <f>'Raw Plate Reader Measurements'!$I$39</f>
        <v>85.075000000000003</v>
      </c>
      <c r="L79" s="27">
        <f>'Raw Plate Reader Measurements'!$I$40</f>
        <v>98.491</v>
      </c>
      <c r="M79" s="3"/>
      <c r="N79" s="3"/>
      <c r="P79" s="4">
        <f t="shared" si="278"/>
        <v>0.14149999999999999</v>
      </c>
      <c r="Q79" s="4">
        <f t="shared" si="279"/>
        <v>0.1535</v>
      </c>
      <c r="R79" s="4">
        <f t="shared" si="280"/>
        <v>0.1575</v>
      </c>
      <c r="S79" s="4">
        <f t="shared" si="281"/>
        <v>0.18049999999999999</v>
      </c>
      <c r="T79" s="4" t="str">
        <f t="shared" si="282"/>
        <v>---</v>
      </c>
      <c r="U79" s="4" t="str">
        <f t="shared" si="283"/>
        <v>---</v>
      </c>
      <c r="W79" s="4">
        <f t="shared" si="284"/>
        <v>2.5922499999999928</v>
      </c>
      <c r="X79" s="4">
        <f t="shared" si="285"/>
        <v>11.240250000000003</v>
      </c>
      <c r="Y79" s="4">
        <f t="shared" si="286"/>
        <v>8.683250000000001</v>
      </c>
      <c r="Z79" s="4">
        <f t="shared" si="287"/>
        <v>22.099249999999998</v>
      </c>
      <c r="AA79" s="4" t="str">
        <f t="shared" si="288"/>
        <v>---</v>
      </c>
      <c r="AB79" s="4" t="str">
        <f t="shared" si="289"/>
        <v>---</v>
      </c>
      <c r="AD79" s="15">
        <f t="shared" si="290"/>
        <v>1.0329911759001419E-3</v>
      </c>
      <c r="AE79" s="15">
        <f t="shared" si="291"/>
        <v>4.1289893174687705E-3</v>
      </c>
      <c r="AF79" s="15">
        <f t="shared" si="292"/>
        <v>3.1086935725839525E-3</v>
      </c>
      <c r="AG79" s="15">
        <f t="shared" si="293"/>
        <v>6.9036139409316341E-3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3.7935720017211248E-3</v>
      </c>
      <c r="AL79" s="15">
        <f t="shared" si="302"/>
        <v>2.4409513581074276E-3</v>
      </c>
      <c r="AM79" s="15">
        <f t="shared" si="303"/>
        <v>3.0931337222835798E-3</v>
      </c>
      <c r="AN79" s="14">
        <f t="shared" si="304"/>
        <v>2.2305706619746508</v>
      </c>
      <c r="AP79" s="15">
        <f t="shared" si="305"/>
        <v>-6.8752966310881467</v>
      </c>
      <c r="AQ79" s="15">
        <f t="shared" si="296"/>
        <v>-5.4897226192772752</v>
      </c>
      <c r="AR79" s="15">
        <f t="shared" si="297"/>
        <v>-5.7735527141705569</v>
      </c>
      <c r="AS79" s="15">
        <f t="shared" si="298"/>
        <v>-4.9757102449377753</v>
      </c>
      <c r="AT79" s="15" t="str">
        <f t="shared" si="299"/>
        <v>---</v>
      </c>
      <c r="AU79" s="15" t="str">
        <f t="shared" si="300"/>
        <v>---</v>
      </c>
    </row>
    <row r="80" spans="1:47" x14ac:dyDescent="0.3">
      <c r="A80" t="s">
        <v>59</v>
      </c>
      <c r="B80" s="27">
        <f>'Raw Plate Reader Measurements'!$T$41</f>
        <v>0.245</v>
      </c>
      <c r="C80" s="27">
        <f>'Raw Plate Reader Measurements'!$T$42</f>
        <v>0.23200000000000001</v>
      </c>
      <c r="D80" s="27">
        <f>'Raw Plate Reader Measurements'!$T$43</f>
        <v>0.22800000000000001</v>
      </c>
      <c r="E80" s="27">
        <f>'Raw Plate Reader Measurements'!$T$44</f>
        <v>0.223</v>
      </c>
      <c r="F80" s="3"/>
      <c r="G80" s="3"/>
      <c r="I80" s="27">
        <f>'Raw Plate Reader Measurements'!$I$41</f>
        <v>89.677999999999997</v>
      </c>
      <c r="J80" s="27">
        <f>'Raw Plate Reader Measurements'!$I$42</f>
        <v>84.974000000000004</v>
      </c>
      <c r="K80" s="27">
        <f>'Raw Plate Reader Measurements'!$I$43</f>
        <v>76.894000000000005</v>
      </c>
      <c r="L80" s="27">
        <f>'Raw Plate Reader Measurements'!$I$44</f>
        <v>73.585999999999999</v>
      </c>
      <c r="M80" s="3"/>
      <c r="N80" s="3"/>
      <c r="P80" s="4">
        <f t="shared" si="278"/>
        <v>0.20549999999999999</v>
      </c>
      <c r="Q80" s="4">
        <f t="shared" si="279"/>
        <v>0.1925</v>
      </c>
      <c r="R80" s="4">
        <f t="shared" si="280"/>
        <v>0.1885</v>
      </c>
      <c r="S80" s="4">
        <f t="shared" si="281"/>
        <v>0.1835</v>
      </c>
      <c r="T80" s="4" t="str">
        <f t="shared" si="282"/>
        <v>---</v>
      </c>
      <c r="U80" s="4" t="str">
        <f t="shared" si="283"/>
        <v>---</v>
      </c>
      <c r="W80" s="4">
        <f t="shared" si="284"/>
        <v>13.286249999999995</v>
      </c>
      <c r="X80" s="4">
        <f t="shared" si="285"/>
        <v>8.5822500000000019</v>
      </c>
      <c r="Y80" s="4">
        <f t="shared" si="286"/>
        <v>0.50225000000000364</v>
      </c>
      <c r="Z80" s="4">
        <f t="shared" si="287"/>
        <v>-2.8057500000000033</v>
      </c>
      <c r="AA80" s="4" t="str">
        <f t="shared" si="288"/>
        <v>---</v>
      </c>
      <c r="AB80" s="4" t="str">
        <f t="shared" si="289"/>
        <v>---</v>
      </c>
      <c r="AD80" s="15">
        <f t="shared" si="290"/>
        <v>3.6455810847910008E-3</v>
      </c>
      <c r="AE80" s="15">
        <f t="shared" si="291"/>
        <v>2.5138918840063302E-3</v>
      </c>
      <c r="AF80" s="15">
        <f t="shared" si="292"/>
        <v>1.5023971782972351E-4</v>
      </c>
      <c r="AG80" s="15">
        <f t="shared" si="293"/>
        <v>-8.6216238528464173E-4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1.3618875753356034E-3</v>
      </c>
      <c r="AL80" s="15">
        <f t="shared" si="302"/>
        <v>2.078209063132495E-3</v>
      </c>
      <c r="AM80" s="15" t="e">
        <f t="shared" si="303"/>
        <v>#NUM!</v>
      </c>
      <c r="AN80" s="14" t="e">
        <f t="shared" si="304"/>
        <v>#NUM!</v>
      </c>
      <c r="AP80" s="15">
        <f t="shared" si="305"/>
        <v>-5.614239506531737</v>
      </c>
      <c r="AQ80" s="15">
        <f t="shared" si="296"/>
        <v>-5.9859231753051443</v>
      </c>
      <c r="AR80" s="15">
        <f t="shared" si="297"/>
        <v>-8.8032784206362535</v>
      </c>
      <c r="AS80" s="15" t="e">
        <f t="shared" si="298"/>
        <v>#NUM!</v>
      </c>
      <c r="AT80" s="15" t="str">
        <f t="shared" si="299"/>
        <v>---</v>
      </c>
      <c r="AU80" s="15" t="str">
        <f t="shared" si="300"/>
        <v>---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Julia Walsh</cp:lastModifiedBy>
  <dcterms:created xsi:type="dcterms:W3CDTF">2016-05-08T16:01:08Z</dcterms:created>
  <dcterms:modified xsi:type="dcterms:W3CDTF">2017-08-07T19:35:16Z</dcterms:modified>
</cp:coreProperties>
</file>