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bookViews>
    <workbookView xWindow="8780" yWindow="460" windowWidth="15840" windowHeight="16380" tabRatio="646" firstSheet="1" activeTab="3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<sst xmlns="http://schemas.openxmlformats.org/spreadsheetml/2006/main" count="385" uniqueCount="165">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</sst>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sz val="10"/>
      <color rgb="FF000000"/>
      <name val="Calibri"/>
      <family val="2"/>
    </font>
    <font>
      <sz val="9"/>
      <color rgb="FF333333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2" xfId="0" applyFill="1" applyBorder="1"/>
    <xf numFmtId="0" fontId="5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3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2" xfId="0" applyNumberFormat="1" applyFill="1" applyBorder="1"/>
    <xf numFmtId="2" fontId="0" fillId="3" borderId="2" xfId="0" applyNumberFormat="1" applyFill="1" applyBorder="1"/>
    <xf numFmtId="0" fontId="8" fillId="0" borderId="0" xfId="0" applyFont="1"/>
    <xf numFmtId="0" fontId="2" fillId="0" borderId="0" xfId="0" applyFont="1" applyFill="1" applyBorder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  <xf numFmtId="0" fontId="8" fillId="5" borderId="1" xfId="0" applyFont="1" applyFill="1" applyBorder="1"/>
    <xf numFmtId="0" fontId="8" fillId="5" borderId="4" xfId="0" applyFont="1" applyFill="1" applyBorder="1"/>
    <xf numFmtId="0" fontId="8" fillId="5" borderId="2" xfId="0" applyFont="1" applyFill="1" applyBorder="1"/>
    <xf numFmtId="0" fontId="8" fillId="5" borderId="5" xfId="0" applyFont="1" applyFill="1" applyBorder="1"/>
  </cellXfs>
  <cellStyles count="2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Fluorescein Standard Curve</a:t>
            </a:r>
          </a:p>
        </c:rich>
      </c:tx>
      <c:layout>
        <c:manualLayout>
          <c:xMode val="edge"/>
          <c:yMode val="edge"/>
          <c:x val="0.30525"/>
          <c:y val="0.03725"/>
        </c:manualLayout>
      </c:layout>
      <c:overlay val="0"/>
      <c:spPr>
        <a:noFill/>
        <a:ln w="25400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'Fluorescein standard curve'!$B$7:$M$7</c:f>
                <c:numCache/>
              </c:numRef>
            </c:plus>
            <c:minus>
              <c:numRef>
                <c:f>'Fluorescein standard curve'!$B$7:$M$7</c:f>
                <c:numCache/>
              </c:numRef>
            </c:minus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errBars>
            <c:errDir val="x"/>
            <c:errBarType val="plus"/>
            <c:errValType val="fixedVal"/>
            <c:val val="0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xVal>
            <c:numRef>
              <c:f>'Fluorescein standard curve'!$B$1:$M$1</c:f>
              <c:numCache/>
            </c:numRef>
          </c:xVal>
          <c:yVal>
            <c:numRef>
              <c:f>'Fluorescein standard curve'!$B$6:$M$6</c:f>
              <c:numCache/>
            </c:numRef>
          </c:yVal>
          <c:smooth val="1"/>
        </c:ser>
        <c:axId val="34716373"/>
        <c:axId val="44011902"/>
      </c:scatterChart>
      <c:valAx>
        <c:axId val="3471637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11902"/>
        <c:crosses val="autoZero"/>
        <c:crossBetween val="midCat"/>
        <c:dispUnits/>
      </c:valAx>
      <c:valAx>
        <c:axId val="44011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5"/>
              <c:y val="0.33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716373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Fluorescein Standard Curve (log scale)</a:t>
            </a:r>
          </a:p>
        </c:rich>
      </c:tx>
      <c:layout>
        <c:manualLayout>
          <c:xMode val="edge"/>
          <c:yMode val="edge"/>
          <c:x val="0.2495"/>
          <c:y val="0.04225"/>
        </c:manualLayout>
      </c:layout>
      <c:overlay val="0"/>
      <c:spPr>
        <a:noFill/>
        <a:ln w="25400"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tx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curve'!$B$1:$L$1</c:f>
              <c:numCache/>
            </c:numRef>
          </c:xVal>
          <c:yVal>
            <c:numRef>
              <c:f>'Fluorescein standard curve'!$B$6:$L$6</c:f>
              <c:numCache/>
            </c:numRef>
          </c:yVal>
          <c:smooth val="1"/>
        </c:ser>
        <c:axId val="60562799"/>
        <c:axId val="8194280"/>
      </c:scatterChart>
      <c:valAx>
        <c:axId val="60562799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194280"/>
        <c:crosses val="autoZero"/>
        <c:crossBetween val="midCat"/>
        <c:dispUnits/>
      </c:valAx>
      <c:valAx>
        <c:axId val="819428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5"/>
              <c:y val="0.33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562799"/>
        <c:crossesAt val="0.2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152400</xdr:rowOff>
    </xdr:from>
    <xdr:to>
      <xdr:col>6</xdr:col>
      <xdr:colOff>581025</xdr:colOff>
      <xdr:row>23</xdr:row>
      <xdr:rowOff>142875</xdr:rowOff>
    </xdr:to>
    <xdr:graphicFrame macro="">
      <xdr:nvGraphicFramePr>
        <xdr:cNvPr id="2055" name="Chart 2"/>
        <xdr:cNvGraphicFramePr/>
      </xdr:nvGraphicFramePr>
      <xdr:xfrm>
        <a:off x="266700" y="1676400"/>
        <a:ext cx="4429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161925</xdr:rowOff>
    </xdr:to>
    <xdr:graphicFrame macro="">
      <xdr:nvGraphicFramePr>
        <xdr:cNvPr id="3" name="Chart 2"/>
        <xdr:cNvGraphicFramePr/>
      </xdr:nvGraphicFramePr>
      <xdr:xfrm>
        <a:off x="4972050" y="1714500"/>
        <a:ext cx="44386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F18" sqref="F18"/>
    </sheetView>
  </sheetViews>
  <sheetFormatPr defaultColWidth="8.8515625" defaultRowHeight="15"/>
  <cols>
    <col min="1" max="1" width="15.7109375" style="0" customWidth="1"/>
    <col min="2" max="2" width="10.28125" style="0" customWidth="1"/>
  </cols>
  <sheetData>
    <row r="1" spans="2:3" ht="15">
      <c r="B1" t="s">
        <v>42</v>
      </c>
      <c r="C1" t="s">
        <v>60</v>
      </c>
    </row>
    <row r="2" spans="1:5" ht="15">
      <c r="A2" t="s">
        <v>0</v>
      </c>
      <c r="B2" s="3">
        <v>0.061</v>
      </c>
      <c r="C2" s="3">
        <v>0.039</v>
      </c>
      <c r="E2" s="16" t="s">
        <v>62</v>
      </c>
    </row>
    <row r="3" spans="1:5" ht="15">
      <c r="A3" t="s">
        <v>1</v>
      </c>
      <c r="B3" s="3">
        <v>0.062</v>
      </c>
      <c r="C3" s="3">
        <v>0.039</v>
      </c>
      <c r="E3" s="16" t="s">
        <v>7</v>
      </c>
    </row>
    <row r="4" spans="1:3" ht="15">
      <c r="A4" t="s">
        <v>2</v>
      </c>
      <c r="B4" s="3">
        <v>0.063</v>
      </c>
      <c r="C4" s="3">
        <v>0.043</v>
      </c>
    </row>
    <row r="5" spans="1:3" ht="15">
      <c r="A5" t="s">
        <v>3</v>
      </c>
      <c r="B5" s="3">
        <v>0.061</v>
      </c>
      <c r="C5" s="3">
        <v>0.039</v>
      </c>
    </row>
    <row r="6" spans="1:3" ht="15">
      <c r="A6" t="s">
        <v>4</v>
      </c>
      <c r="B6" s="9">
        <f>AVERAGE(B2:B5)</f>
        <v>0.06175</v>
      </c>
      <c r="C6" s="9">
        <f>AVERAGE(C2:C5)</f>
        <v>0.04</v>
      </c>
    </row>
    <row r="7" spans="1:5" ht="15">
      <c r="A7" t="s">
        <v>5</v>
      </c>
      <c r="B7" s="4">
        <f>$B$6-$C$6</f>
        <v>0.02175</v>
      </c>
      <c r="E7" s="10" t="s">
        <v>8</v>
      </c>
    </row>
    <row r="8" spans="1:5" ht="15">
      <c r="A8" t="s">
        <v>6</v>
      </c>
      <c r="B8" s="4">
        <v>0.0425</v>
      </c>
      <c r="E8" s="25" t="s">
        <v>61</v>
      </c>
    </row>
    <row r="9" spans="1:5" ht="15">
      <c r="A9" t="s">
        <v>24</v>
      </c>
      <c r="B9" s="4">
        <f>$B$8/$B$7</f>
        <v>1.9540229885057474</v>
      </c>
      <c r="E9" s="10" t="s">
        <v>9</v>
      </c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7"/>
      <c r="C14" s="7"/>
      <c r="D14" s="7"/>
      <c r="E14" s="7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 topLeftCell="A1">
      <selection activeCell="B2" sqref="B2:M5"/>
    </sheetView>
  </sheetViews>
  <sheetFormatPr defaultColWidth="8.8515625" defaultRowHeight="15"/>
  <cols>
    <col min="1" max="1" width="17.421875" style="0" customWidth="1"/>
  </cols>
  <sheetData>
    <row r="1" spans="1:13" ht="15">
      <c r="A1" t="s">
        <v>11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aca="true" t="shared" si="0" ref="F1:L1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0.09765625</v>
      </c>
      <c r="L1" s="2">
        <f t="shared" si="0"/>
        <v>0.048828125</v>
      </c>
      <c r="M1" s="2">
        <v>0</v>
      </c>
    </row>
    <row r="2" spans="1:15" ht="15">
      <c r="A2" t="s">
        <v>0</v>
      </c>
      <c r="B2" s="3">
        <v>9.167</v>
      </c>
      <c r="C2" s="3">
        <v>10.099</v>
      </c>
      <c r="D2" s="3">
        <v>8.136</v>
      </c>
      <c r="E2" s="3">
        <v>3.694</v>
      </c>
      <c r="F2" s="3">
        <v>4.01</v>
      </c>
      <c r="G2" s="3">
        <v>2.294</v>
      </c>
      <c r="H2" s="3">
        <v>1.263</v>
      </c>
      <c r="I2" s="3">
        <v>0.983</v>
      </c>
      <c r="J2" s="3">
        <v>0.373</v>
      </c>
      <c r="K2" s="3">
        <v>0.592</v>
      </c>
      <c r="L2" s="3">
        <v>0.222</v>
      </c>
      <c r="M2" s="3">
        <v>-0.023</v>
      </c>
      <c r="O2" s="16" t="s">
        <v>10</v>
      </c>
    </row>
    <row r="3" spans="1:15" ht="15">
      <c r="A3" t="s">
        <v>1</v>
      </c>
      <c r="B3" s="3">
        <v>11.393</v>
      </c>
      <c r="C3" s="3">
        <v>9.779</v>
      </c>
      <c r="D3" s="3">
        <v>7.816</v>
      </c>
      <c r="E3" s="3">
        <v>7.466</v>
      </c>
      <c r="F3" s="3">
        <v>4.847</v>
      </c>
      <c r="G3" s="3">
        <v>2.392</v>
      </c>
      <c r="H3" s="3">
        <v>-0.028</v>
      </c>
      <c r="I3" s="3">
        <v>1.651</v>
      </c>
      <c r="J3" s="3">
        <v>1.091</v>
      </c>
      <c r="K3" s="3">
        <v>0.514</v>
      </c>
      <c r="L3" s="3">
        <v>0.439</v>
      </c>
      <c r="M3" s="3">
        <v>0.097</v>
      </c>
      <c r="O3" s="16" t="s">
        <v>7</v>
      </c>
    </row>
    <row r="4" spans="1:13" ht="15">
      <c r="A4" t="s">
        <v>2</v>
      </c>
      <c r="B4" s="3">
        <v>10.944</v>
      </c>
      <c r="C4" s="3">
        <v>7.577</v>
      </c>
      <c r="D4" s="3">
        <v>4.492</v>
      </c>
      <c r="E4" s="3">
        <v>4.709</v>
      </c>
      <c r="F4" s="3">
        <v>3.648</v>
      </c>
      <c r="G4" s="3">
        <v>1.98</v>
      </c>
      <c r="H4" s="3">
        <v>1.079</v>
      </c>
      <c r="I4" s="3">
        <v>0.512</v>
      </c>
      <c r="J4" s="3">
        <v>1.039</v>
      </c>
      <c r="K4" s="3">
        <v>0.696</v>
      </c>
      <c r="L4" s="3">
        <v>0.329</v>
      </c>
      <c r="M4" s="3">
        <v>-0.046</v>
      </c>
    </row>
    <row r="5" spans="1:15" ht="15">
      <c r="A5" t="s">
        <v>3</v>
      </c>
      <c r="B5" s="3">
        <v>8.969</v>
      </c>
      <c r="C5" s="3">
        <v>8.87</v>
      </c>
      <c r="D5" s="3">
        <v>5.894</v>
      </c>
      <c r="E5" s="3">
        <v>5.118</v>
      </c>
      <c r="F5" s="3">
        <v>4.076</v>
      </c>
      <c r="G5" s="3">
        <v>2.264</v>
      </c>
      <c r="H5" s="3">
        <v>1.473</v>
      </c>
      <c r="I5" s="3">
        <v>1.201</v>
      </c>
      <c r="J5" s="3">
        <v>0.773</v>
      </c>
      <c r="K5" s="3">
        <v>0.186</v>
      </c>
      <c r="L5" s="3">
        <v>0.317</v>
      </c>
      <c r="M5" s="3">
        <v>0.039</v>
      </c>
      <c r="O5" s="10" t="s">
        <v>13</v>
      </c>
    </row>
    <row r="6" spans="1:13" ht="15">
      <c r="A6" t="s">
        <v>4</v>
      </c>
      <c r="B6" s="9">
        <f>AVERAGE(B2:B5)</f>
        <v>10.118250000000002</v>
      </c>
      <c r="C6" s="9">
        <f aca="true" t="shared" si="1" ref="C6:M6">AVERAGE(C2:C5)</f>
        <v>9.081249999999999</v>
      </c>
      <c r="D6" s="9">
        <f t="shared" si="1"/>
        <v>6.5845</v>
      </c>
      <c r="E6" s="9">
        <f t="shared" si="1"/>
        <v>5.2467500000000005</v>
      </c>
      <c r="F6" s="9">
        <f t="shared" si="1"/>
        <v>4.14525</v>
      </c>
      <c r="G6" s="9">
        <f t="shared" si="1"/>
        <v>2.2325</v>
      </c>
      <c r="H6" s="9">
        <f t="shared" si="1"/>
        <v>0.94675</v>
      </c>
      <c r="I6" s="9">
        <f t="shared" si="1"/>
        <v>1.0867499999999999</v>
      </c>
      <c r="J6" s="9">
        <f t="shared" si="1"/>
        <v>0.8190000000000001</v>
      </c>
      <c r="K6" s="9">
        <f t="shared" si="1"/>
        <v>0.49699999999999994</v>
      </c>
      <c r="L6" s="9">
        <f t="shared" si="1"/>
        <v>0.32675</v>
      </c>
      <c r="M6" s="9">
        <f t="shared" si="1"/>
        <v>0.01675</v>
      </c>
    </row>
    <row r="7" spans="1:13" ht="15">
      <c r="A7" t="s">
        <v>12</v>
      </c>
      <c r="B7" s="9">
        <f>STDEV(B2:B5)</f>
        <v>1.2291599773829114</v>
      </c>
      <c r="C7" s="9">
        <f aca="true" t="shared" si="2" ref="C7:M7">STDEV(C2:C5)</f>
        <v>1.129906301425037</v>
      </c>
      <c r="D7" s="9">
        <f t="shared" si="2"/>
        <v>1.710661762788502</v>
      </c>
      <c r="E7" s="9">
        <f t="shared" si="2"/>
        <v>1.5960215902883816</v>
      </c>
      <c r="F7" s="9">
        <f t="shared" si="2"/>
        <v>0.5042482027731984</v>
      </c>
      <c r="G7" s="9">
        <f t="shared" si="2"/>
        <v>0.17698493344538302</v>
      </c>
      <c r="H7" s="9">
        <f t="shared" si="2"/>
        <v>0.6694726158203435</v>
      </c>
      <c r="I7" s="9">
        <f t="shared" si="2"/>
        <v>0.4734739521170452</v>
      </c>
      <c r="J7" s="9">
        <f t="shared" si="2"/>
        <v>0.3283372250192371</v>
      </c>
      <c r="K7" s="9">
        <f t="shared" si="2"/>
        <v>0.22033005544712553</v>
      </c>
      <c r="L7" s="9">
        <f t="shared" si="2"/>
        <v>0.08883083173463295</v>
      </c>
      <c r="M7" s="9">
        <f t="shared" si="2"/>
        <v>0.06442760795394058</v>
      </c>
    </row>
    <row r="11" ht="15">
      <c r="Q11" s="10" t="s">
        <v>14</v>
      </c>
    </row>
    <row r="12" ht="15">
      <c r="Q12" s="10" t="s">
        <v>15</v>
      </c>
    </row>
    <row r="13" ht="15">
      <c r="Q13" s="10" t="s">
        <v>16</v>
      </c>
    </row>
    <row r="14" ht="15">
      <c r="Q14" s="10" t="s">
        <v>17</v>
      </c>
    </row>
    <row r="15" ht="15">
      <c r="Q15" s="10" t="s">
        <v>18</v>
      </c>
    </row>
    <row r="26" spans="1:12" ht="15">
      <c r="A26" s="11" t="s">
        <v>65</v>
      </c>
      <c r="B26" s="1">
        <v>50</v>
      </c>
      <c r="C26" s="2">
        <f aca="true" t="shared" si="3" ref="C26:L26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0.09765625</v>
      </c>
      <c r="L26" s="2">
        <f t="shared" si="3"/>
        <v>0.048828125</v>
      </c>
    </row>
    <row r="27" spans="1:12" ht="15">
      <c r="A27" t="s">
        <v>66</v>
      </c>
      <c r="B27" s="9">
        <f>IF(ISNUMBER(B6),B1/B6,"---")</f>
        <v>4.941565982259777</v>
      </c>
      <c r="C27" s="9">
        <f aca="true" t="shared" si="4" ref="C27:L27">IF(ISNUMBER(C6),C1/C6,"---")</f>
        <v>2.752924982794219</v>
      </c>
      <c r="D27" s="9">
        <f t="shared" si="4"/>
        <v>1.8983977522970612</v>
      </c>
      <c r="E27" s="9">
        <f t="shared" si="4"/>
        <v>1.1912136084242626</v>
      </c>
      <c r="F27" s="9">
        <f t="shared" si="4"/>
        <v>0.7538749170737592</v>
      </c>
      <c r="G27" s="9">
        <f t="shared" si="4"/>
        <v>0.6998880179171333</v>
      </c>
      <c r="H27" s="9">
        <f t="shared" si="4"/>
        <v>0.8251914444151043</v>
      </c>
      <c r="I27" s="9">
        <f t="shared" si="4"/>
        <v>0.359443294225903</v>
      </c>
      <c r="J27" s="9">
        <f t="shared" si="4"/>
        <v>0.23847680097680096</v>
      </c>
      <c r="K27" s="9">
        <f t="shared" si="4"/>
        <v>0.19649144869215293</v>
      </c>
      <c r="L27" s="9">
        <f t="shared" si="4"/>
        <v>0.14943573068094873</v>
      </c>
    </row>
    <row r="28" spans="1:8" ht="15">
      <c r="A28" t="s">
        <v>19</v>
      </c>
      <c r="B28" s="8"/>
      <c r="C28" s="9">
        <f>AVERAGE(C27:G27)</f>
        <v>1.459259855701287</v>
      </c>
      <c r="D28" s="8"/>
      <c r="E28" s="8"/>
      <c r="F28" s="8"/>
      <c r="G28" s="8"/>
      <c r="H28" s="8"/>
    </row>
    <row r="29" spans="2:8" ht="15">
      <c r="B29" s="8"/>
      <c r="C29" s="19" t="s">
        <v>35</v>
      </c>
      <c r="D29" s="8"/>
      <c r="E29" s="8"/>
      <c r="F29" s="8"/>
      <c r="G29" s="8"/>
      <c r="H29" s="8"/>
    </row>
    <row r="30" spans="2:8" ht="15">
      <c r="B30" s="8"/>
      <c r="C30" s="19" t="s">
        <v>36</v>
      </c>
      <c r="D30" s="8"/>
      <c r="E30" s="8"/>
      <c r="F30" s="8"/>
      <c r="G30" s="8"/>
      <c r="H30" s="8"/>
    </row>
    <row r="31" spans="2:8" ht="15">
      <c r="B31" s="8"/>
      <c r="C31" s="8"/>
      <c r="D31" s="8"/>
      <c r="E31" s="8"/>
      <c r="F31" s="8"/>
      <c r="G31" s="8"/>
      <c r="H31" s="8"/>
    </row>
    <row r="32" spans="2:8" ht="15">
      <c r="B32" s="8"/>
      <c r="D32" s="8"/>
      <c r="E32" s="8"/>
      <c r="F32" s="8"/>
      <c r="G32" s="8"/>
      <c r="H32" s="8"/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 topLeftCell="A14">
      <selection activeCell="O45" sqref="O45"/>
    </sheetView>
  </sheetViews>
  <sheetFormatPr defaultColWidth="11.421875" defaultRowHeight="15"/>
  <cols>
    <col min="1" max="1" width="17.140625" style="0" customWidth="1"/>
    <col min="2" max="10" width="9.8515625" style="0" customWidth="1"/>
    <col min="11" max="11" width="6.140625" style="0" customWidth="1"/>
    <col min="12" max="12" width="17.140625" style="0" customWidth="1"/>
    <col min="13" max="21" width="9.8515625" style="0" customWidth="1"/>
  </cols>
  <sheetData>
    <row r="1" spans="1:3" ht="19">
      <c r="A1" s="18" t="s">
        <v>67</v>
      </c>
      <c r="C1" s="16" t="s">
        <v>68</v>
      </c>
    </row>
    <row r="2" ht="15">
      <c r="C2" s="16" t="s">
        <v>74</v>
      </c>
    </row>
    <row r="3" ht="15">
      <c r="C3" s="16" t="s">
        <v>69</v>
      </c>
    </row>
    <row r="5" spans="1:12" ht="16">
      <c r="A5" s="26" t="s">
        <v>88</v>
      </c>
      <c r="L5" s="26" t="s">
        <v>89</v>
      </c>
    </row>
    <row r="6" spans="1:21" ht="15">
      <c r="A6" s="24" t="s">
        <v>38</v>
      </c>
      <c r="B6" t="s">
        <v>86</v>
      </c>
      <c r="C6" t="s">
        <v>87</v>
      </c>
      <c r="D6" t="s">
        <v>79</v>
      </c>
      <c r="E6" t="s">
        <v>80</v>
      </c>
      <c r="F6" t="s">
        <v>81</v>
      </c>
      <c r="G6" t="s">
        <v>82</v>
      </c>
      <c r="H6" t="s">
        <v>83</v>
      </c>
      <c r="I6" t="s">
        <v>84</v>
      </c>
      <c r="J6" t="s">
        <v>85</v>
      </c>
      <c r="L6" s="24" t="s">
        <v>38</v>
      </c>
      <c r="M6" t="s">
        <v>86</v>
      </c>
      <c r="N6" t="s">
        <v>87</v>
      </c>
      <c r="O6" t="s">
        <v>79</v>
      </c>
      <c r="P6" t="s">
        <v>80</v>
      </c>
      <c r="Q6" t="s">
        <v>81</v>
      </c>
      <c r="R6" t="s">
        <v>82</v>
      </c>
      <c r="S6" t="s">
        <v>83</v>
      </c>
      <c r="T6" t="s">
        <v>84</v>
      </c>
      <c r="U6" t="s">
        <v>85</v>
      </c>
    </row>
    <row r="7" spans="1:21" ht="15">
      <c r="A7" t="s">
        <v>70</v>
      </c>
      <c r="B7" s="3">
        <v>-0.017</v>
      </c>
      <c r="C7" s="3">
        <v>0.089</v>
      </c>
      <c r="D7" s="3">
        <v>0.311</v>
      </c>
      <c r="E7" s="3">
        <v>0.205</v>
      </c>
      <c r="F7" s="3">
        <v>0.055</v>
      </c>
      <c r="G7" s="3">
        <v>0.156</v>
      </c>
      <c r="H7" s="3">
        <v>-0.057</v>
      </c>
      <c r="I7" s="3">
        <v>0.119</v>
      </c>
      <c r="J7" s="3">
        <v>0.006</v>
      </c>
      <c r="L7" t="s">
        <v>70</v>
      </c>
      <c r="M7" s="3">
        <v>0.025</v>
      </c>
      <c r="N7" s="3">
        <v>0.046</v>
      </c>
      <c r="O7" s="3">
        <v>0.044</v>
      </c>
      <c r="P7" s="3">
        <v>0.046</v>
      </c>
      <c r="Q7" s="3">
        <v>0.052</v>
      </c>
      <c r="R7" s="3">
        <v>0.052</v>
      </c>
      <c r="S7" s="3">
        <v>0.054</v>
      </c>
      <c r="T7" s="3">
        <v>0.056</v>
      </c>
      <c r="U7" s="3">
        <v>0.089</v>
      </c>
    </row>
    <row r="8" spans="1:21" ht="15">
      <c r="A8" t="s">
        <v>73</v>
      </c>
      <c r="B8" s="3">
        <v>0.09</v>
      </c>
      <c r="C8" s="3">
        <v>0.006</v>
      </c>
      <c r="D8" s="3">
        <v>0.174</v>
      </c>
      <c r="E8" s="3">
        <v>0.175</v>
      </c>
      <c r="F8" s="3">
        <v>0.161</v>
      </c>
      <c r="G8" s="3">
        <v>0</v>
      </c>
      <c r="H8" s="3">
        <v>0.022</v>
      </c>
      <c r="I8" s="3">
        <v>0.136</v>
      </c>
      <c r="J8" s="3">
        <v>0.125</v>
      </c>
      <c r="L8" t="s">
        <v>73</v>
      </c>
      <c r="M8" s="3">
        <v>-0.073</v>
      </c>
      <c r="N8" s="3">
        <v>0.049</v>
      </c>
      <c r="O8" s="3">
        <v>0.047</v>
      </c>
      <c r="P8" s="3">
        <v>0.05</v>
      </c>
      <c r="Q8" s="3">
        <v>0.054</v>
      </c>
      <c r="R8" s="3">
        <v>0.059</v>
      </c>
      <c r="S8" s="3">
        <v>0.059</v>
      </c>
      <c r="T8" s="3">
        <v>0.06</v>
      </c>
      <c r="U8" s="3">
        <v>0.062</v>
      </c>
    </row>
    <row r="9" spans="1:21" ht="15">
      <c r="A9" t="s">
        <v>72</v>
      </c>
      <c r="B9" s="3">
        <v>0.145</v>
      </c>
      <c r="C9" s="3">
        <v>0.006</v>
      </c>
      <c r="D9" s="3">
        <v>0.017</v>
      </c>
      <c r="E9" s="3">
        <v>-0.045</v>
      </c>
      <c r="F9" s="3">
        <v>0.074</v>
      </c>
      <c r="G9" s="3">
        <v>0.051</v>
      </c>
      <c r="H9" s="3">
        <v>0.006</v>
      </c>
      <c r="I9" s="3">
        <v>-0.022</v>
      </c>
      <c r="J9" s="3">
        <v>0.068</v>
      </c>
      <c r="L9" t="s">
        <v>72</v>
      </c>
      <c r="M9" s="3">
        <v>0.082</v>
      </c>
      <c r="N9" s="3">
        <v>0.047</v>
      </c>
      <c r="O9" s="3">
        <v>0.046</v>
      </c>
      <c r="P9" s="3">
        <v>0.047</v>
      </c>
      <c r="Q9" s="3">
        <v>0.05</v>
      </c>
      <c r="R9" s="3">
        <v>0.05</v>
      </c>
      <c r="S9" s="3">
        <v>0.051</v>
      </c>
      <c r="T9" s="3">
        <v>0.05</v>
      </c>
      <c r="U9" s="3">
        <v>0.047</v>
      </c>
    </row>
    <row r="10" spans="1:21" ht="15">
      <c r="A10" t="s">
        <v>71</v>
      </c>
      <c r="B10" s="3">
        <v>0.006</v>
      </c>
      <c r="C10" s="3">
        <v>0.067</v>
      </c>
      <c r="D10" s="3">
        <v>-0.012</v>
      </c>
      <c r="E10" s="3">
        <v>0.05</v>
      </c>
      <c r="F10" s="3">
        <v>0.051</v>
      </c>
      <c r="G10" s="3">
        <v>0.033</v>
      </c>
      <c r="H10" s="3">
        <v>0.05</v>
      </c>
      <c r="I10" s="3">
        <v>0.011</v>
      </c>
      <c r="J10" s="3">
        <v>0.034</v>
      </c>
      <c r="L10" t="s">
        <v>71</v>
      </c>
      <c r="M10" s="3">
        <v>0.025</v>
      </c>
      <c r="N10" s="3">
        <v>0.053</v>
      </c>
      <c r="O10" s="3">
        <v>0.046</v>
      </c>
      <c r="P10" s="3">
        <v>0.044</v>
      </c>
      <c r="Q10" s="3">
        <v>0.049</v>
      </c>
      <c r="R10" s="3">
        <v>0.048</v>
      </c>
      <c r="S10" s="3">
        <v>0.053</v>
      </c>
      <c r="T10" s="3">
        <v>0.052</v>
      </c>
      <c r="U10" s="3">
        <v>0.05</v>
      </c>
    </row>
    <row r="11" spans="1:21" ht="15">
      <c r="A11" t="s">
        <v>75</v>
      </c>
      <c r="B11" s="3">
        <v>0.011</v>
      </c>
      <c r="C11" s="3">
        <v>-0.011</v>
      </c>
      <c r="D11" s="3">
        <v>0.017</v>
      </c>
      <c r="E11" s="3">
        <v>0.051</v>
      </c>
      <c r="F11" s="3">
        <v>0.085</v>
      </c>
      <c r="G11" s="3">
        <v>0.057</v>
      </c>
      <c r="H11" s="3">
        <v>-0.045</v>
      </c>
      <c r="I11" s="3">
        <v>-0.011</v>
      </c>
      <c r="J11" s="3">
        <v>-0.023</v>
      </c>
      <c r="L11" t="s">
        <v>75</v>
      </c>
      <c r="M11" s="3">
        <v>0.034</v>
      </c>
      <c r="N11" s="3">
        <v>0.047</v>
      </c>
      <c r="O11" s="3">
        <v>0.047</v>
      </c>
      <c r="P11" s="3">
        <v>0.048</v>
      </c>
      <c r="Q11" s="3">
        <v>0.053</v>
      </c>
      <c r="R11" s="3">
        <v>0.05</v>
      </c>
      <c r="S11" s="3">
        <v>0.051</v>
      </c>
      <c r="T11" s="3">
        <v>0.05</v>
      </c>
      <c r="U11" s="3">
        <v>0.046</v>
      </c>
    </row>
    <row r="12" spans="1:21" ht="15">
      <c r="A12" t="s">
        <v>76</v>
      </c>
      <c r="B12" s="3">
        <v>0.034</v>
      </c>
      <c r="C12" s="3">
        <v>0.079</v>
      </c>
      <c r="D12" s="3">
        <v>0.085</v>
      </c>
      <c r="E12" s="3">
        <v>0.183</v>
      </c>
      <c r="F12" s="3">
        <v>-0.029</v>
      </c>
      <c r="G12" s="3">
        <v>-0.143</v>
      </c>
      <c r="H12" s="3">
        <v>-0.034</v>
      </c>
      <c r="I12" s="3">
        <v>0.006</v>
      </c>
      <c r="J12" s="3">
        <v>0.146</v>
      </c>
      <c r="L12" t="s">
        <v>76</v>
      </c>
      <c r="M12" s="3">
        <v>0.052</v>
      </c>
      <c r="N12" s="3">
        <v>0.048</v>
      </c>
      <c r="O12" s="3">
        <v>0.048</v>
      </c>
      <c r="P12" s="3">
        <v>0.048</v>
      </c>
      <c r="Q12" s="3">
        <v>0.075</v>
      </c>
      <c r="R12" s="3">
        <v>0.05</v>
      </c>
      <c r="S12" s="3">
        <v>0.053</v>
      </c>
      <c r="T12" s="3">
        <v>0.05</v>
      </c>
      <c r="U12" s="3">
        <v>0.052</v>
      </c>
    </row>
    <row r="13" spans="1:21" ht="15">
      <c r="A13" t="s">
        <v>77</v>
      </c>
      <c r="B13" s="3">
        <v>0.011</v>
      </c>
      <c r="C13" s="3">
        <v>0.029</v>
      </c>
      <c r="D13" s="3">
        <v>-0.079</v>
      </c>
      <c r="E13" s="3">
        <v>0.034</v>
      </c>
      <c r="F13" s="3">
        <v>0.045</v>
      </c>
      <c r="G13" s="3">
        <v>-0.045</v>
      </c>
      <c r="H13" s="3">
        <v>0.09</v>
      </c>
      <c r="I13" s="3">
        <v>0.023</v>
      </c>
      <c r="J13" s="3">
        <v>0.051</v>
      </c>
      <c r="L13" t="s">
        <v>77</v>
      </c>
      <c r="M13" s="3">
        <v>0.048</v>
      </c>
      <c r="N13" s="3">
        <v>0.048</v>
      </c>
      <c r="O13" s="3">
        <v>0.049</v>
      </c>
      <c r="P13" s="3">
        <v>0.049</v>
      </c>
      <c r="Q13" s="3">
        <v>0.055</v>
      </c>
      <c r="R13" s="3">
        <v>0.048</v>
      </c>
      <c r="S13" s="3">
        <v>0.051</v>
      </c>
      <c r="T13" s="3">
        <v>0.05</v>
      </c>
      <c r="U13" s="3">
        <v>0.048</v>
      </c>
    </row>
    <row r="14" spans="1:21" ht="15">
      <c r="A14" t="s">
        <v>78</v>
      </c>
      <c r="B14" s="3">
        <v>0.034</v>
      </c>
      <c r="C14" s="3">
        <v>0.346</v>
      </c>
      <c r="D14" s="3">
        <v>0.022</v>
      </c>
      <c r="E14" s="3">
        <v>0.106</v>
      </c>
      <c r="F14" s="3">
        <v>0.033</v>
      </c>
      <c r="G14" s="3">
        <v>-0.04</v>
      </c>
      <c r="H14" s="3">
        <v>0.073</v>
      </c>
      <c r="I14" s="3">
        <v>-0.011</v>
      </c>
      <c r="J14" s="3">
        <v>-0.006</v>
      </c>
      <c r="L14" t="s">
        <v>78</v>
      </c>
      <c r="M14" s="3">
        <v>0.046</v>
      </c>
      <c r="N14" s="3">
        <v>0.047</v>
      </c>
      <c r="O14" s="3">
        <v>0.051</v>
      </c>
      <c r="P14" s="3">
        <v>0.048</v>
      </c>
      <c r="Q14" s="3">
        <v>0.05</v>
      </c>
      <c r="R14" s="3">
        <v>0.046</v>
      </c>
      <c r="S14" s="3">
        <v>0.048</v>
      </c>
      <c r="T14" s="3">
        <v>0.044</v>
      </c>
      <c r="U14" s="3">
        <v>0.045</v>
      </c>
    </row>
    <row r="16" spans="1:21" ht="15">
      <c r="A16" s="24" t="s">
        <v>39</v>
      </c>
      <c r="B16" t="s">
        <v>86</v>
      </c>
      <c r="C16" t="s">
        <v>87</v>
      </c>
      <c r="D16" t="s">
        <v>79</v>
      </c>
      <c r="E16" t="s">
        <v>80</v>
      </c>
      <c r="F16" t="s">
        <v>81</v>
      </c>
      <c r="G16" t="s">
        <v>82</v>
      </c>
      <c r="H16" t="s">
        <v>83</v>
      </c>
      <c r="I16" t="s">
        <v>84</v>
      </c>
      <c r="J16" t="s">
        <v>85</v>
      </c>
      <c r="L16" s="24" t="s">
        <v>39</v>
      </c>
      <c r="M16" t="s">
        <v>86</v>
      </c>
      <c r="N16" t="s">
        <v>87</v>
      </c>
      <c r="O16" t="s">
        <v>79</v>
      </c>
      <c r="P16" t="s">
        <v>80</v>
      </c>
      <c r="Q16" t="s">
        <v>81</v>
      </c>
      <c r="R16" t="s">
        <v>82</v>
      </c>
      <c r="S16" t="s">
        <v>83</v>
      </c>
      <c r="T16" t="s">
        <v>84</v>
      </c>
      <c r="U16" t="s">
        <v>85</v>
      </c>
    </row>
    <row r="17" spans="1:21" ht="15">
      <c r="A17" t="s">
        <v>70</v>
      </c>
      <c r="B17" s="28">
        <v>0</v>
      </c>
      <c r="C17" s="29">
        <v>0.04</v>
      </c>
      <c r="D17" s="29">
        <v>0.165</v>
      </c>
      <c r="E17" s="29">
        <v>0.179</v>
      </c>
      <c r="F17" s="29">
        <v>0.04</v>
      </c>
      <c r="G17" s="29">
        <v>0.292</v>
      </c>
      <c r="H17" s="29">
        <v>0.085</v>
      </c>
      <c r="I17" s="29">
        <v>0</v>
      </c>
      <c r="J17" s="29">
        <v>0.023</v>
      </c>
      <c r="L17" t="s">
        <v>70</v>
      </c>
      <c r="M17" s="3">
        <v>0.068</v>
      </c>
      <c r="N17" s="3">
        <v>0.069</v>
      </c>
      <c r="O17" s="3">
        <v>0.053</v>
      </c>
      <c r="P17" s="3">
        <v>0.061</v>
      </c>
      <c r="Q17" s="3">
        <v>0.072</v>
      </c>
      <c r="R17" s="3">
        <v>0.059</v>
      </c>
      <c r="S17" s="3">
        <v>0.073</v>
      </c>
      <c r="T17" s="3">
        <v>0.077</v>
      </c>
      <c r="U17" s="3">
        <v>0.056</v>
      </c>
    </row>
    <row r="18" spans="1:21" ht="15">
      <c r="A18" t="s">
        <v>73</v>
      </c>
      <c r="B18" s="30">
        <v>0.119</v>
      </c>
      <c r="C18" s="31">
        <v>0.147</v>
      </c>
      <c r="D18" s="31">
        <v>0.268</v>
      </c>
      <c r="E18" s="31">
        <v>0.276</v>
      </c>
      <c r="F18" s="31">
        <v>0.006</v>
      </c>
      <c r="G18" s="31">
        <v>0.063</v>
      </c>
      <c r="H18" s="31">
        <v>0.057</v>
      </c>
      <c r="I18" s="31">
        <v>0.062</v>
      </c>
      <c r="J18" s="31">
        <v>0.097</v>
      </c>
      <c r="L18" t="s">
        <v>73</v>
      </c>
      <c r="M18" s="3">
        <v>0.066</v>
      </c>
      <c r="N18" s="3">
        <v>0.071</v>
      </c>
      <c r="O18" s="3">
        <v>0.053</v>
      </c>
      <c r="P18" s="3">
        <v>0.061</v>
      </c>
      <c r="Q18" s="3">
        <v>0.072</v>
      </c>
      <c r="R18" s="3">
        <v>0.057</v>
      </c>
      <c r="S18" s="3">
        <v>0.068</v>
      </c>
      <c r="T18" s="3">
        <v>0.077</v>
      </c>
      <c r="U18" s="3">
        <v>0.055</v>
      </c>
    </row>
    <row r="19" spans="1:21" ht="15">
      <c r="A19" t="s">
        <v>72</v>
      </c>
      <c r="B19" s="30">
        <v>0.218</v>
      </c>
      <c r="C19" s="31">
        <v>0.04</v>
      </c>
      <c r="D19" s="31">
        <v>-0.023</v>
      </c>
      <c r="E19" s="31">
        <v>0.046</v>
      </c>
      <c r="F19" s="31">
        <v>0.034</v>
      </c>
      <c r="G19" s="31">
        <v>0.035</v>
      </c>
      <c r="H19" s="31">
        <v>-0.028</v>
      </c>
      <c r="I19" s="31">
        <v>0.09</v>
      </c>
      <c r="J19" s="31">
        <v>0.067</v>
      </c>
      <c r="L19" t="s">
        <v>72</v>
      </c>
      <c r="M19" s="3">
        <v>0.068</v>
      </c>
      <c r="N19" s="3">
        <v>0.072</v>
      </c>
      <c r="O19" s="3">
        <v>0.053</v>
      </c>
      <c r="P19" s="3">
        <v>0.059</v>
      </c>
      <c r="Q19" s="3">
        <v>0.077</v>
      </c>
      <c r="R19" s="3">
        <v>0.056</v>
      </c>
      <c r="S19" s="3">
        <v>0.072</v>
      </c>
      <c r="T19" s="3">
        <v>0.077</v>
      </c>
      <c r="U19" s="3">
        <v>0.05</v>
      </c>
    </row>
    <row r="20" spans="1:21" ht="15">
      <c r="A20" t="s">
        <v>71</v>
      </c>
      <c r="B20" s="30">
        <v>0.057</v>
      </c>
      <c r="C20" s="31">
        <v>0.133</v>
      </c>
      <c r="D20" s="31">
        <v>0.023</v>
      </c>
      <c r="E20" s="31">
        <v>0.154</v>
      </c>
      <c r="F20" s="31">
        <v>0.062</v>
      </c>
      <c r="G20" s="31">
        <v>0.029</v>
      </c>
      <c r="H20" s="31">
        <v>0.136</v>
      </c>
      <c r="I20" s="31">
        <v>-0.011</v>
      </c>
      <c r="J20" s="31">
        <v>0.023</v>
      </c>
      <c r="L20" t="s">
        <v>71</v>
      </c>
      <c r="M20" s="3">
        <v>0.069</v>
      </c>
      <c r="N20" s="3">
        <v>0.07</v>
      </c>
      <c r="O20" s="3">
        <v>0.053</v>
      </c>
      <c r="P20" s="3">
        <v>0.059</v>
      </c>
      <c r="Q20" s="3">
        <v>0.073</v>
      </c>
      <c r="R20" s="3">
        <v>0.054</v>
      </c>
      <c r="S20" s="3">
        <v>0.071</v>
      </c>
      <c r="T20" s="3">
        <v>0.074</v>
      </c>
      <c r="U20" s="3">
        <v>0.051</v>
      </c>
    </row>
    <row r="21" spans="1:21" ht="15">
      <c r="A21" t="s">
        <v>75</v>
      </c>
      <c r="B21" s="30">
        <v>0.116</v>
      </c>
      <c r="C21" s="31">
        <v>0.04</v>
      </c>
      <c r="D21" s="31">
        <v>0.017</v>
      </c>
      <c r="E21" s="31">
        <v>0.529</v>
      </c>
      <c r="F21" s="31">
        <v>0.169</v>
      </c>
      <c r="G21" s="31">
        <v>0.197</v>
      </c>
      <c r="H21" s="31">
        <v>0.045</v>
      </c>
      <c r="I21" s="31">
        <v>0.017</v>
      </c>
      <c r="J21" s="31">
        <v>-0.111</v>
      </c>
      <c r="L21" t="s">
        <v>75</v>
      </c>
      <c r="M21" s="3">
        <v>0.063</v>
      </c>
      <c r="N21" s="3">
        <v>0.069</v>
      </c>
      <c r="O21" s="3">
        <v>0.053</v>
      </c>
      <c r="P21" s="3">
        <v>0.071</v>
      </c>
      <c r="Q21" s="3">
        <v>0.077</v>
      </c>
      <c r="R21" s="3">
        <v>0.057</v>
      </c>
      <c r="S21" s="3">
        <v>0.059</v>
      </c>
      <c r="T21" s="3">
        <v>0.065</v>
      </c>
      <c r="U21" s="3">
        <v>0.043</v>
      </c>
    </row>
    <row r="22" spans="1:21" ht="15">
      <c r="A22" t="s">
        <v>76</v>
      </c>
      <c r="B22" s="30">
        <v>0.148</v>
      </c>
      <c r="C22" s="31">
        <v>0.103</v>
      </c>
      <c r="D22" s="31">
        <v>0.057</v>
      </c>
      <c r="E22" s="31">
        <v>0.317</v>
      </c>
      <c r="F22" s="31">
        <v>0.063</v>
      </c>
      <c r="G22" s="31">
        <v>-0.006</v>
      </c>
      <c r="H22" s="31">
        <v>0.186</v>
      </c>
      <c r="I22" s="31">
        <v>-0.017</v>
      </c>
      <c r="J22" s="31">
        <v>0.063</v>
      </c>
      <c r="L22" t="s">
        <v>76</v>
      </c>
      <c r="M22" s="3">
        <v>0.066</v>
      </c>
      <c r="N22" s="3">
        <v>0.072</v>
      </c>
      <c r="O22" s="3">
        <v>0.056</v>
      </c>
      <c r="P22" s="3">
        <v>0.073</v>
      </c>
      <c r="Q22" s="3">
        <v>0.079</v>
      </c>
      <c r="R22" s="3">
        <v>0.058</v>
      </c>
      <c r="S22" s="3">
        <v>0.067</v>
      </c>
      <c r="T22" s="3">
        <v>0.071</v>
      </c>
      <c r="U22" s="3">
        <v>0.047</v>
      </c>
    </row>
    <row r="23" spans="1:21" ht="15">
      <c r="A23" t="s">
        <v>77</v>
      </c>
      <c r="B23" s="30">
        <v>-0.011</v>
      </c>
      <c r="C23" s="31">
        <v>-0.069</v>
      </c>
      <c r="D23" s="31">
        <v>-0.056</v>
      </c>
      <c r="E23" s="31">
        <v>0.218</v>
      </c>
      <c r="F23" s="31">
        <v>0.199</v>
      </c>
      <c r="G23" s="31">
        <v>0.084</v>
      </c>
      <c r="H23" s="31">
        <v>0.468</v>
      </c>
      <c r="I23" s="31">
        <v>0.011</v>
      </c>
      <c r="J23" s="31">
        <v>0.284</v>
      </c>
      <c r="L23" t="s">
        <v>77</v>
      </c>
      <c r="M23" s="3">
        <v>0.069</v>
      </c>
      <c r="N23" s="3">
        <v>0.075</v>
      </c>
      <c r="O23" s="3">
        <v>0.057</v>
      </c>
      <c r="P23" s="3">
        <v>0.075</v>
      </c>
      <c r="Q23" s="3">
        <v>0.079</v>
      </c>
      <c r="R23" s="3">
        <v>0.057</v>
      </c>
      <c r="S23" s="3">
        <v>0.068</v>
      </c>
      <c r="T23" s="3">
        <v>0.071</v>
      </c>
      <c r="U23" s="3">
        <v>0.043</v>
      </c>
    </row>
    <row r="24" spans="1:21" ht="15">
      <c r="A24" t="s">
        <v>78</v>
      </c>
      <c r="B24" s="30">
        <v>-0.017</v>
      </c>
      <c r="C24" s="31">
        <v>0.04</v>
      </c>
      <c r="D24" s="31">
        <v>0.056</v>
      </c>
      <c r="E24" s="31">
        <v>0.193</v>
      </c>
      <c r="F24" s="31">
        <v>0.09</v>
      </c>
      <c r="G24" s="31">
        <v>0.149</v>
      </c>
      <c r="H24" s="31">
        <v>0.063</v>
      </c>
      <c r="I24" s="31">
        <v>0.122</v>
      </c>
      <c r="J24" s="31">
        <v>0.092</v>
      </c>
      <c r="L24" t="s">
        <v>78</v>
      </c>
      <c r="M24" s="3">
        <v>0.065</v>
      </c>
      <c r="N24" s="3">
        <v>0.069</v>
      </c>
      <c r="O24" s="3">
        <v>0.058</v>
      </c>
      <c r="P24" s="3">
        <v>0.073</v>
      </c>
      <c r="Q24" s="3">
        <v>0.074</v>
      </c>
      <c r="R24" s="3">
        <v>0.054</v>
      </c>
      <c r="S24" s="3">
        <v>0.063</v>
      </c>
      <c r="T24" s="3">
        <v>0.066</v>
      </c>
      <c r="U24" s="3">
        <v>0.044</v>
      </c>
    </row>
    <row r="26" spans="1:21" ht="15">
      <c r="A26" s="24" t="s">
        <v>40</v>
      </c>
      <c r="B26" t="s">
        <v>86</v>
      </c>
      <c r="C26" t="s">
        <v>87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t="s">
        <v>85</v>
      </c>
      <c r="L26" s="24" t="s">
        <v>40</v>
      </c>
      <c r="M26" t="s">
        <v>86</v>
      </c>
      <c r="N26" t="s">
        <v>87</v>
      </c>
      <c r="O26" t="s">
        <v>79</v>
      </c>
      <c r="P26" t="s">
        <v>80</v>
      </c>
      <c r="Q26" t="s">
        <v>81</v>
      </c>
      <c r="R26" t="s">
        <v>82</v>
      </c>
      <c r="S26" t="s">
        <v>83</v>
      </c>
      <c r="T26" t="s">
        <v>84</v>
      </c>
      <c r="U26" t="s">
        <v>85</v>
      </c>
    </row>
    <row r="27" spans="1:21" ht="15">
      <c r="A27" t="s">
        <v>70</v>
      </c>
      <c r="B27" s="3">
        <v>0.18</v>
      </c>
      <c r="C27" s="3">
        <v>0.138</v>
      </c>
      <c r="D27" s="3">
        <v>0.011</v>
      </c>
      <c r="E27" s="3">
        <v>0.125</v>
      </c>
      <c r="F27" s="3">
        <v>-0.017</v>
      </c>
      <c r="G27" s="3">
        <v>0.124</v>
      </c>
      <c r="H27" s="3">
        <v>-0.034</v>
      </c>
      <c r="I27" s="3">
        <v>0.091</v>
      </c>
      <c r="J27" s="3">
        <v>0.053</v>
      </c>
      <c r="L27" t="s">
        <v>70</v>
      </c>
      <c r="M27" s="3">
        <v>0.094</v>
      </c>
      <c r="N27" s="3">
        <v>0.126</v>
      </c>
      <c r="O27" s="3">
        <v>0.059</v>
      </c>
      <c r="P27" s="3">
        <v>0.112</v>
      </c>
      <c r="Q27" s="3">
        <v>0.104</v>
      </c>
      <c r="R27" s="3">
        <v>0.077</v>
      </c>
      <c r="S27" s="3">
        <v>0.101</v>
      </c>
      <c r="T27" s="3">
        <v>0.126</v>
      </c>
      <c r="U27" s="3">
        <v>0.057</v>
      </c>
    </row>
    <row r="28" spans="1:21" ht="15">
      <c r="A28" t="s">
        <v>73</v>
      </c>
      <c r="B28" s="3">
        <v>0.367</v>
      </c>
      <c r="C28" s="3">
        <v>0.08</v>
      </c>
      <c r="D28" s="3">
        <v>0.028</v>
      </c>
      <c r="E28" s="3">
        <v>0.157</v>
      </c>
      <c r="F28" s="3">
        <v>0.115</v>
      </c>
      <c r="G28" s="3">
        <v>0.085</v>
      </c>
      <c r="H28" s="3">
        <v>0.135</v>
      </c>
      <c r="I28" s="3">
        <v>0.046</v>
      </c>
      <c r="J28" s="3">
        <v>0.194</v>
      </c>
      <c r="L28" t="s">
        <v>73</v>
      </c>
      <c r="M28" s="3">
        <v>0.102</v>
      </c>
      <c r="N28" s="3">
        <v>0.135</v>
      </c>
      <c r="O28" s="3">
        <v>0.063</v>
      </c>
      <c r="P28" s="3">
        <v>0.109</v>
      </c>
      <c r="Q28" s="3">
        <v>0.11</v>
      </c>
      <c r="R28" s="3">
        <v>0.08</v>
      </c>
      <c r="S28" s="3">
        <v>0.117</v>
      </c>
      <c r="T28" s="3">
        <v>0.114</v>
      </c>
      <c r="U28" s="3">
        <v>0.057</v>
      </c>
    </row>
    <row r="29" spans="1:21" ht="15">
      <c r="A29" t="s">
        <v>72</v>
      </c>
      <c r="B29" s="3">
        <v>0.05</v>
      </c>
      <c r="C29" s="3">
        <v>0.017</v>
      </c>
      <c r="D29" s="3">
        <v>0.017</v>
      </c>
      <c r="E29" s="3">
        <v>0.138</v>
      </c>
      <c r="F29" s="3">
        <v>0.118</v>
      </c>
      <c r="G29" s="3">
        <v>0.034</v>
      </c>
      <c r="H29" s="3">
        <v>0.216</v>
      </c>
      <c r="I29" s="3">
        <v>0.045</v>
      </c>
      <c r="J29" s="3">
        <v>0.035</v>
      </c>
      <c r="L29" t="s">
        <v>72</v>
      </c>
      <c r="M29" s="3">
        <v>0.096</v>
      </c>
      <c r="N29" s="3">
        <v>0.122</v>
      </c>
      <c r="O29" s="3">
        <v>0.056</v>
      </c>
      <c r="P29" s="3">
        <v>0.1</v>
      </c>
      <c r="Q29" s="3">
        <v>0.105</v>
      </c>
      <c r="R29" s="3">
        <v>0.066</v>
      </c>
      <c r="S29" s="3">
        <v>0.091</v>
      </c>
      <c r="T29" s="3">
        <v>0.121</v>
      </c>
      <c r="U29" s="3">
        <v>0.051</v>
      </c>
    </row>
    <row r="30" spans="1:21" ht="15">
      <c r="A30" t="s">
        <v>71</v>
      </c>
      <c r="B30" s="3">
        <v>0.152</v>
      </c>
      <c r="C30" s="3">
        <v>0.126</v>
      </c>
      <c r="D30" s="3">
        <v>0.011</v>
      </c>
      <c r="E30" s="3">
        <v>0.151</v>
      </c>
      <c r="F30" s="3">
        <v>0.121</v>
      </c>
      <c r="G30" s="3">
        <v>0.144</v>
      </c>
      <c r="H30" s="3">
        <v>0.283</v>
      </c>
      <c r="I30" s="3">
        <v>0.023</v>
      </c>
      <c r="J30" s="3">
        <v>0.103</v>
      </c>
      <c r="L30" t="s">
        <v>71</v>
      </c>
      <c r="M30" s="3">
        <v>0.101</v>
      </c>
      <c r="N30" s="3">
        <v>0.132</v>
      </c>
      <c r="O30" s="3">
        <v>0.058</v>
      </c>
      <c r="P30" s="3">
        <v>0.105</v>
      </c>
      <c r="Q30" s="3">
        <v>0.114</v>
      </c>
      <c r="R30" s="3">
        <v>0.071</v>
      </c>
      <c r="S30" s="3">
        <v>0.118</v>
      </c>
      <c r="T30" s="3">
        <v>0.132</v>
      </c>
      <c r="U30" s="3">
        <v>0.052</v>
      </c>
    </row>
    <row r="31" spans="1:21" ht="15">
      <c r="A31" t="s">
        <v>75</v>
      </c>
      <c r="B31" s="3">
        <v>0.04</v>
      </c>
      <c r="C31" s="3">
        <v>0.079</v>
      </c>
      <c r="D31" s="3">
        <v>0.119</v>
      </c>
      <c r="E31" s="3">
        <v>0.507</v>
      </c>
      <c r="F31" s="3">
        <v>-0.023</v>
      </c>
      <c r="G31" s="3">
        <v>0.411</v>
      </c>
      <c r="H31" s="3">
        <v>0.069</v>
      </c>
      <c r="I31" s="3">
        <v>0.035</v>
      </c>
      <c r="J31" s="3">
        <v>0.053</v>
      </c>
      <c r="L31" t="s">
        <v>75</v>
      </c>
      <c r="M31" s="3">
        <v>0.07</v>
      </c>
      <c r="N31" s="3">
        <v>0.133</v>
      </c>
      <c r="O31" s="3">
        <v>0.056</v>
      </c>
      <c r="P31" s="3">
        <v>0.129</v>
      </c>
      <c r="Q31" s="3">
        <v>0.117</v>
      </c>
      <c r="R31" s="3">
        <v>0.079</v>
      </c>
      <c r="S31" s="3">
        <v>0.107</v>
      </c>
      <c r="T31" s="3">
        <v>0.129</v>
      </c>
      <c r="U31" s="3">
        <v>0.057</v>
      </c>
    </row>
    <row r="32" spans="1:21" ht="15">
      <c r="A32" t="s">
        <v>76</v>
      </c>
      <c r="B32" s="3">
        <v>0.192</v>
      </c>
      <c r="C32" s="3">
        <v>0.034</v>
      </c>
      <c r="D32" s="3">
        <v>0.029</v>
      </c>
      <c r="E32" s="3">
        <v>0.337</v>
      </c>
      <c r="F32" s="3">
        <v>0.006</v>
      </c>
      <c r="G32" s="3">
        <v>0.541</v>
      </c>
      <c r="H32" s="3">
        <v>0.063</v>
      </c>
      <c r="I32" s="3">
        <v>0.006</v>
      </c>
      <c r="J32" s="3">
        <v>0.194</v>
      </c>
      <c r="L32" t="s">
        <v>76</v>
      </c>
      <c r="M32" s="3">
        <v>0.068</v>
      </c>
      <c r="N32" s="3">
        <v>0.147</v>
      </c>
      <c r="O32" s="3">
        <v>0.056</v>
      </c>
      <c r="P32" s="3">
        <v>0.125</v>
      </c>
      <c r="Q32" s="3">
        <v>0.13</v>
      </c>
      <c r="R32" s="3">
        <v>0.082</v>
      </c>
      <c r="S32" s="3">
        <v>0.11</v>
      </c>
      <c r="T32" s="3">
        <v>0.137</v>
      </c>
      <c r="U32" s="3">
        <v>0.057</v>
      </c>
    </row>
    <row r="33" spans="1:21" ht="15">
      <c r="A33" t="s">
        <v>77</v>
      </c>
      <c r="B33" s="3">
        <v>0.017</v>
      </c>
      <c r="C33" s="3">
        <v>-0.045</v>
      </c>
      <c r="D33" s="3">
        <v>-0.028</v>
      </c>
      <c r="E33" s="3">
        <v>0.296</v>
      </c>
      <c r="F33" s="3">
        <v>0.145</v>
      </c>
      <c r="G33" s="3">
        <v>0.381</v>
      </c>
      <c r="H33" s="3">
        <v>0.118</v>
      </c>
      <c r="I33" s="3">
        <v>-0.133</v>
      </c>
      <c r="J33" s="3">
        <v>0.035</v>
      </c>
      <c r="L33" t="s">
        <v>77</v>
      </c>
      <c r="M33" s="3">
        <v>0.075</v>
      </c>
      <c r="N33" s="3">
        <v>0.156</v>
      </c>
      <c r="O33" s="3">
        <v>0.061</v>
      </c>
      <c r="P33" s="3">
        <v>0.137</v>
      </c>
      <c r="Q33" s="3">
        <v>0.142</v>
      </c>
      <c r="R33" s="3">
        <v>0.081</v>
      </c>
      <c r="S33" s="3">
        <v>0.117</v>
      </c>
      <c r="T33" s="3">
        <v>0.134</v>
      </c>
      <c r="U33" s="3">
        <v>0.051</v>
      </c>
    </row>
    <row r="34" spans="1:21" ht="15">
      <c r="A34" t="s">
        <v>78</v>
      </c>
      <c r="B34" s="3">
        <v>0.327</v>
      </c>
      <c r="C34" s="3">
        <v>0.052</v>
      </c>
      <c r="D34" s="3">
        <v>0.102</v>
      </c>
      <c r="E34" s="3">
        <v>0.325</v>
      </c>
      <c r="F34" s="3">
        <v>0.045</v>
      </c>
      <c r="G34" s="3">
        <v>0.097</v>
      </c>
      <c r="H34" s="3">
        <v>0.349</v>
      </c>
      <c r="I34" s="3">
        <v>-0.023</v>
      </c>
      <c r="J34" s="3">
        <v>0.103</v>
      </c>
      <c r="L34" t="s">
        <v>78</v>
      </c>
      <c r="M34" s="3">
        <v>0.069</v>
      </c>
      <c r="N34" s="3">
        <v>0.149</v>
      </c>
      <c r="O34" s="3">
        <v>0.062</v>
      </c>
      <c r="P34" s="3">
        <v>0.13</v>
      </c>
      <c r="Q34" s="3">
        <v>0.133</v>
      </c>
      <c r="R34" s="3">
        <v>0.079</v>
      </c>
      <c r="S34" s="3">
        <v>0.114</v>
      </c>
      <c r="T34" s="3">
        <v>0.126</v>
      </c>
      <c r="U34" s="3">
        <v>0.052</v>
      </c>
    </row>
    <row r="36" spans="1:21" ht="15">
      <c r="A36" s="24" t="s">
        <v>41</v>
      </c>
      <c r="B36" t="s">
        <v>86</v>
      </c>
      <c r="C36" t="s">
        <v>87</v>
      </c>
      <c r="D36" t="s">
        <v>79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t="s">
        <v>85</v>
      </c>
      <c r="L36" s="24" t="s">
        <v>41</v>
      </c>
      <c r="M36" t="s">
        <v>86</v>
      </c>
      <c r="N36" t="s">
        <v>87</v>
      </c>
      <c r="O36" t="s">
        <v>79</v>
      </c>
      <c r="P36" t="s">
        <v>80</v>
      </c>
      <c r="Q36" t="s">
        <v>81</v>
      </c>
      <c r="R36" t="s">
        <v>82</v>
      </c>
      <c r="S36" t="s">
        <v>83</v>
      </c>
      <c r="T36" t="s">
        <v>84</v>
      </c>
      <c r="U36" t="s">
        <v>85</v>
      </c>
    </row>
    <row r="37" spans="1:21" ht="15">
      <c r="A37" t="s">
        <v>70</v>
      </c>
      <c r="B37" s="3">
        <v>0.141</v>
      </c>
      <c r="C37" s="3">
        <v>0.045</v>
      </c>
      <c r="D37" s="3">
        <v>0.028</v>
      </c>
      <c r="E37" s="3">
        <v>0.302</v>
      </c>
      <c r="F37" s="3">
        <v>0.057</v>
      </c>
      <c r="G37" s="3">
        <v>0.224</v>
      </c>
      <c r="H37" s="3">
        <v>0.15</v>
      </c>
      <c r="I37" s="3">
        <v>-0.108</v>
      </c>
      <c r="J37" s="3">
        <v>0.165</v>
      </c>
      <c r="L37" t="s">
        <v>70</v>
      </c>
      <c r="M37" s="3">
        <v>0.143</v>
      </c>
      <c r="N37" s="3">
        <v>0.141</v>
      </c>
      <c r="O37" s="3">
        <v>0.054</v>
      </c>
      <c r="P37" s="3">
        <v>0.112</v>
      </c>
      <c r="Q37" s="3">
        <v>0.11</v>
      </c>
      <c r="R37" s="3">
        <v>0.086</v>
      </c>
      <c r="S37" s="3">
        <v>0.113</v>
      </c>
      <c r="T37" s="3">
        <v>0.128</v>
      </c>
      <c r="U37" s="3">
        <v>0.062</v>
      </c>
    </row>
    <row r="38" spans="1:21" ht="15">
      <c r="A38" t="s">
        <v>73</v>
      </c>
      <c r="B38" s="3">
        <v>0</v>
      </c>
      <c r="C38" s="3">
        <v>0.046</v>
      </c>
      <c r="D38" s="3">
        <v>0.028</v>
      </c>
      <c r="E38" s="3">
        <v>0.441</v>
      </c>
      <c r="F38" s="3">
        <v>-0.029</v>
      </c>
      <c r="G38" s="3">
        <v>0.023</v>
      </c>
      <c r="H38" s="3">
        <v>0.091</v>
      </c>
      <c r="I38" s="3">
        <v>-0.051</v>
      </c>
      <c r="J38" s="3">
        <v>0.08</v>
      </c>
      <c r="L38" t="s">
        <v>73</v>
      </c>
      <c r="M38" s="3">
        <v>0.149</v>
      </c>
      <c r="N38" s="3">
        <v>0.153</v>
      </c>
      <c r="O38" s="3">
        <v>0.058</v>
      </c>
      <c r="P38" s="3">
        <v>0.112</v>
      </c>
      <c r="Q38" s="3">
        <v>0.12</v>
      </c>
      <c r="R38" s="3">
        <v>0.098</v>
      </c>
      <c r="S38" s="3">
        <v>0.108</v>
      </c>
      <c r="T38" s="3">
        <v>0.117</v>
      </c>
      <c r="U38" s="3">
        <v>0.066</v>
      </c>
    </row>
    <row r="39" spans="1:21" ht="15">
      <c r="A39" t="s">
        <v>72</v>
      </c>
      <c r="B39" s="3">
        <v>0.39</v>
      </c>
      <c r="C39" s="3">
        <v>0.115</v>
      </c>
      <c r="D39" s="3">
        <v>-0.104</v>
      </c>
      <c r="E39" s="3">
        <v>0.012</v>
      </c>
      <c r="F39" s="3">
        <v>0.075</v>
      </c>
      <c r="G39" s="3">
        <v>0.122</v>
      </c>
      <c r="H39" s="3">
        <v>0.006</v>
      </c>
      <c r="I39" s="3">
        <v>0.096</v>
      </c>
      <c r="J39" s="3">
        <v>0.006</v>
      </c>
      <c r="L39" t="s">
        <v>72</v>
      </c>
      <c r="M39" s="3">
        <v>0.136</v>
      </c>
      <c r="N39" s="3">
        <v>0.139</v>
      </c>
      <c r="O39" s="3">
        <v>0.052</v>
      </c>
      <c r="P39" s="3">
        <v>0.12</v>
      </c>
      <c r="Q39" s="3">
        <v>0.121</v>
      </c>
      <c r="R39" s="3">
        <v>0.088</v>
      </c>
      <c r="S39" s="3">
        <v>0.109</v>
      </c>
      <c r="T39" s="3">
        <v>0.125</v>
      </c>
      <c r="U39" s="3">
        <v>0.05</v>
      </c>
    </row>
    <row r="40" spans="1:21" ht="15">
      <c r="A40" t="s">
        <v>71</v>
      </c>
      <c r="B40" s="3">
        <v>0.547</v>
      </c>
      <c r="C40" s="3">
        <v>0.145</v>
      </c>
      <c r="D40" s="3">
        <v>-0.023</v>
      </c>
      <c r="E40" s="3">
        <v>0.306</v>
      </c>
      <c r="F40" s="3">
        <v>0.121</v>
      </c>
      <c r="G40" s="3">
        <v>0.098</v>
      </c>
      <c r="H40" s="3">
        <v>0.206</v>
      </c>
      <c r="I40" s="3">
        <v>-0.058</v>
      </c>
      <c r="J40" s="3">
        <v>0.052</v>
      </c>
      <c r="L40" t="s">
        <v>71</v>
      </c>
      <c r="M40" s="3">
        <v>0.161</v>
      </c>
      <c r="N40" s="3">
        <v>0.184</v>
      </c>
      <c r="O40" s="3">
        <v>0.054</v>
      </c>
      <c r="P40" s="3">
        <v>0.13</v>
      </c>
      <c r="Q40" s="3">
        <v>0.125</v>
      </c>
      <c r="R40" s="3">
        <v>0.1</v>
      </c>
      <c r="S40" s="3">
        <v>0.124</v>
      </c>
      <c r="T40" s="3">
        <v>0.13</v>
      </c>
      <c r="U40" s="3">
        <v>0.053</v>
      </c>
    </row>
    <row r="41" spans="1:21" ht="15">
      <c r="A41" t="s">
        <v>75</v>
      </c>
      <c r="B41" s="3">
        <v>0.08</v>
      </c>
      <c r="C41" s="3">
        <v>0.093</v>
      </c>
      <c r="D41" s="3">
        <v>-0.011</v>
      </c>
      <c r="E41" s="3">
        <v>0.681</v>
      </c>
      <c r="F41" s="3">
        <v>0.018</v>
      </c>
      <c r="G41" s="3">
        <v>0.149</v>
      </c>
      <c r="H41" s="3">
        <v>0.171</v>
      </c>
      <c r="I41" s="3">
        <v>0.006</v>
      </c>
      <c r="J41" s="3">
        <v>0.219</v>
      </c>
      <c r="L41" t="s">
        <v>75</v>
      </c>
      <c r="M41" s="3">
        <v>0.066</v>
      </c>
      <c r="N41" s="3">
        <v>0.152</v>
      </c>
      <c r="O41" s="3">
        <v>0.054</v>
      </c>
      <c r="P41" s="3">
        <v>0.128</v>
      </c>
      <c r="Q41" s="3">
        <v>0.127</v>
      </c>
      <c r="R41" s="3">
        <v>0.089</v>
      </c>
      <c r="S41" s="3">
        <v>0.123</v>
      </c>
      <c r="T41" s="3">
        <v>0.13</v>
      </c>
      <c r="U41" s="3">
        <v>0.051</v>
      </c>
    </row>
    <row r="42" spans="1:21" ht="15">
      <c r="A42" t="s">
        <v>76</v>
      </c>
      <c r="B42" s="3">
        <v>0.144</v>
      </c>
      <c r="C42" s="3">
        <v>0.12</v>
      </c>
      <c r="D42" s="3">
        <v>0.08</v>
      </c>
      <c r="E42" s="3">
        <v>0.592</v>
      </c>
      <c r="F42" s="3">
        <v>-0.035</v>
      </c>
      <c r="G42" s="3">
        <v>0.433</v>
      </c>
      <c r="H42" s="3">
        <v>0.086</v>
      </c>
      <c r="I42" s="3">
        <v>-0.041</v>
      </c>
      <c r="J42" s="3">
        <v>0.051</v>
      </c>
      <c r="L42" t="s">
        <v>76</v>
      </c>
      <c r="M42" s="3">
        <v>0.065</v>
      </c>
      <c r="N42" s="3">
        <v>0.15</v>
      </c>
      <c r="O42" s="3">
        <v>0.054</v>
      </c>
      <c r="P42" s="3">
        <v>0.142</v>
      </c>
      <c r="Q42" s="3">
        <v>0.136</v>
      </c>
      <c r="R42" s="3">
        <v>0.09</v>
      </c>
      <c r="S42" s="3">
        <v>0.121</v>
      </c>
      <c r="T42" s="3">
        <v>0.124</v>
      </c>
      <c r="U42" s="3">
        <v>0.056</v>
      </c>
    </row>
    <row r="43" spans="1:21" ht="15">
      <c r="A43" t="s">
        <v>77</v>
      </c>
      <c r="B43" s="3">
        <v>0.006</v>
      </c>
      <c r="C43" s="3">
        <v>0.058</v>
      </c>
      <c r="D43" s="3">
        <v>0.046</v>
      </c>
      <c r="E43" s="3">
        <v>0.4</v>
      </c>
      <c r="F43" s="3">
        <v>-0.085</v>
      </c>
      <c r="G43" s="3">
        <v>0.202</v>
      </c>
      <c r="H43" s="3">
        <v>-0.017</v>
      </c>
      <c r="I43" s="3">
        <v>0.122</v>
      </c>
      <c r="J43" s="3">
        <v>0.023</v>
      </c>
      <c r="L43" t="s">
        <v>77</v>
      </c>
      <c r="M43" s="3">
        <v>0.077</v>
      </c>
      <c r="N43" s="3">
        <v>0.17</v>
      </c>
      <c r="O43" s="3">
        <v>0.058</v>
      </c>
      <c r="P43" s="3">
        <v>0.136</v>
      </c>
      <c r="Q43" s="3">
        <v>0.14</v>
      </c>
      <c r="R43" s="3">
        <v>0.093</v>
      </c>
      <c r="S43" s="3">
        <v>0.123</v>
      </c>
      <c r="T43" s="3">
        <v>0.132</v>
      </c>
      <c r="U43" s="3">
        <v>0.057</v>
      </c>
    </row>
    <row r="44" spans="1:21" ht="15">
      <c r="A44" t="s">
        <v>78</v>
      </c>
      <c r="B44" s="3">
        <v>0.125</v>
      </c>
      <c r="C44" s="3">
        <v>0.069</v>
      </c>
      <c r="D44" s="3">
        <v>-0.069</v>
      </c>
      <c r="E44" s="3">
        <v>0.396</v>
      </c>
      <c r="F44" s="3">
        <v>0.058</v>
      </c>
      <c r="G44" s="3">
        <v>0.472</v>
      </c>
      <c r="H44" s="3">
        <v>0.084</v>
      </c>
      <c r="I44" s="3">
        <v>-0.227</v>
      </c>
      <c r="J44" s="3">
        <v>-0.116</v>
      </c>
      <c r="L44" t="s">
        <v>78</v>
      </c>
      <c r="M44" s="3">
        <v>0.067</v>
      </c>
      <c r="N44" s="3">
        <v>0.19</v>
      </c>
      <c r="O44" s="3">
        <v>0.057</v>
      </c>
      <c r="P44" s="3">
        <v>0.153</v>
      </c>
      <c r="Q44" s="3">
        <v>0.143</v>
      </c>
      <c r="R44" s="3">
        <v>0.097</v>
      </c>
      <c r="S44" s="3">
        <v>0.136</v>
      </c>
      <c r="T44" s="3">
        <v>0.124</v>
      </c>
      <c r="U44" s="3">
        <v>0.048</v>
      </c>
    </row>
    <row r="49" ht="15">
      <c r="B49" t="s">
        <v>163</v>
      </c>
    </row>
    <row r="50" spans="2:10" ht="15">
      <c r="B50" t="s">
        <v>91</v>
      </c>
      <c r="C50" t="s">
        <v>101</v>
      </c>
      <c r="D50" t="s">
        <v>108</v>
      </c>
      <c r="E50" t="s">
        <v>109</v>
      </c>
      <c r="F50" t="s">
        <v>110</v>
      </c>
      <c r="G50" t="s">
        <v>111</v>
      </c>
      <c r="H50" t="s">
        <v>112</v>
      </c>
      <c r="I50" t="s">
        <v>113</v>
      </c>
      <c r="J50" t="s">
        <v>114</v>
      </c>
    </row>
    <row r="51" spans="2:10" ht="15">
      <c r="B51" t="s">
        <v>92</v>
      </c>
      <c r="C51" t="s">
        <v>102</v>
      </c>
      <c r="D51" t="s">
        <v>115</v>
      </c>
      <c r="E51" t="s">
        <v>116</v>
      </c>
      <c r="F51" t="s">
        <v>117</v>
      </c>
      <c r="G51" t="s">
        <v>118</v>
      </c>
      <c r="H51" t="s">
        <v>119</v>
      </c>
      <c r="I51" t="s">
        <v>120</v>
      </c>
      <c r="J51" t="s">
        <v>121</v>
      </c>
    </row>
    <row r="52" spans="2:10" ht="15">
      <c r="B52" t="s">
        <v>95</v>
      </c>
      <c r="C52" t="s">
        <v>94</v>
      </c>
      <c r="D52" t="s">
        <v>93</v>
      </c>
      <c r="E52" t="s">
        <v>122</v>
      </c>
      <c r="F52" t="s">
        <v>123</v>
      </c>
      <c r="G52" t="s">
        <v>124</v>
      </c>
      <c r="H52" t="s">
        <v>125</v>
      </c>
      <c r="I52" t="s">
        <v>126</v>
      </c>
      <c r="J52" t="s">
        <v>127</v>
      </c>
    </row>
    <row r="53" spans="2:10" ht="15">
      <c r="B53" t="s">
        <v>96</v>
      </c>
      <c r="C53" t="s">
        <v>103</v>
      </c>
      <c r="D53" t="s">
        <v>128</v>
      </c>
      <c r="E53" t="s">
        <v>129</v>
      </c>
      <c r="F53" t="s">
        <v>130</v>
      </c>
      <c r="G53" t="s">
        <v>131</v>
      </c>
      <c r="H53" t="s">
        <v>132</v>
      </c>
      <c r="I53" t="s">
        <v>133</v>
      </c>
      <c r="J53" t="s">
        <v>134</v>
      </c>
    </row>
    <row r="54" spans="2:10" ht="15">
      <c r="B54" t="s">
        <v>97</v>
      </c>
      <c r="C54" t="s">
        <v>104</v>
      </c>
      <c r="D54" t="s">
        <v>135</v>
      </c>
      <c r="E54" t="s">
        <v>136</v>
      </c>
      <c r="F54" t="s">
        <v>137</v>
      </c>
      <c r="G54" t="s">
        <v>138</v>
      </c>
      <c r="H54" t="s">
        <v>139</v>
      </c>
      <c r="I54" t="s">
        <v>140</v>
      </c>
      <c r="J54" t="s">
        <v>141</v>
      </c>
    </row>
    <row r="55" spans="2:10" ht="15">
      <c r="B55" t="s">
        <v>98</v>
      </c>
      <c r="C55" t="s">
        <v>105</v>
      </c>
      <c r="D55" t="s">
        <v>142</v>
      </c>
      <c r="E55" t="s">
        <v>143</v>
      </c>
      <c r="F55" t="s">
        <v>144</v>
      </c>
      <c r="G55" t="s">
        <v>145</v>
      </c>
      <c r="H55" t="s">
        <v>146</v>
      </c>
      <c r="I55" t="s">
        <v>147</v>
      </c>
      <c r="J55" t="s">
        <v>148</v>
      </c>
    </row>
    <row r="56" spans="2:10" ht="15">
      <c r="B56" t="s">
        <v>99</v>
      </c>
      <c r="C56" t="s">
        <v>106</v>
      </c>
      <c r="D56" t="s">
        <v>149</v>
      </c>
      <c r="E56" t="s">
        <v>150</v>
      </c>
      <c r="F56" t="s">
        <v>151</v>
      </c>
      <c r="G56" t="s">
        <v>152</v>
      </c>
      <c r="H56" t="s">
        <v>153</v>
      </c>
      <c r="I56" t="s">
        <v>154</v>
      </c>
      <c r="J56" t="s">
        <v>155</v>
      </c>
    </row>
    <row r="57" spans="2:10" ht="15">
      <c r="B57" t="s">
        <v>100</v>
      </c>
      <c r="C57" t="s">
        <v>107</v>
      </c>
      <c r="D57" t="s">
        <v>156</v>
      </c>
      <c r="E57" t="s">
        <v>157</v>
      </c>
      <c r="F57" t="s">
        <v>158</v>
      </c>
      <c r="G57" t="s">
        <v>159</v>
      </c>
      <c r="H57" t="s">
        <v>160</v>
      </c>
      <c r="I57" t="s">
        <v>161</v>
      </c>
      <c r="J57" t="s">
        <v>162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tabSelected="1" workbookViewId="0" topLeftCell="I1">
      <selection activeCell="Z23" sqref="Z23"/>
    </sheetView>
  </sheetViews>
  <sheetFormatPr defaultColWidth="11.421875" defaultRowHeight="15"/>
  <cols>
    <col min="1" max="1" width="40.421875" style="0" customWidth="1"/>
    <col min="2" max="2" width="9.7109375" style="0" customWidth="1"/>
    <col min="3" max="3" width="9.140625" style="0" customWidth="1"/>
    <col min="4" max="4" width="9.28125" style="0" customWidth="1"/>
    <col min="5" max="5" width="9.421875" style="0" customWidth="1"/>
    <col min="6" max="7" width="10.8515625" style="0" hidden="1" customWidth="1"/>
    <col min="8" max="8" width="3.421875" style="0" customWidth="1"/>
    <col min="9" max="9" width="9.421875" style="0" customWidth="1"/>
    <col min="10" max="10" width="9.00390625" style="0" customWidth="1"/>
    <col min="11" max="12" width="9.28125" style="0" customWidth="1"/>
    <col min="13" max="14" width="10.8515625" style="0" hidden="1" customWidth="1"/>
    <col min="15" max="15" width="3.28125" style="0" customWidth="1"/>
    <col min="16" max="16" width="9.28125" style="0" customWidth="1"/>
    <col min="17" max="18" width="9.421875" style="0" customWidth="1"/>
    <col min="19" max="19" width="9.00390625" style="0" customWidth="1"/>
    <col min="20" max="21" width="10.8515625" style="0" hidden="1" customWidth="1"/>
    <col min="22" max="22" width="3.140625" style="0" customWidth="1"/>
    <col min="23" max="23" width="9.140625" style="0" customWidth="1"/>
    <col min="24" max="24" width="9.7109375" style="0" customWidth="1"/>
    <col min="25" max="25" width="9.421875" style="0" customWidth="1"/>
    <col min="26" max="26" width="9.140625" style="0" customWidth="1"/>
    <col min="27" max="28" width="10.8515625" style="0" hidden="1" customWidth="1"/>
    <col min="29" max="29" width="3.140625" style="0" customWidth="1"/>
    <col min="30" max="30" width="9.140625" style="0" customWidth="1"/>
    <col min="31" max="32" width="9.421875" style="0" customWidth="1"/>
    <col min="33" max="33" width="9.7109375" style="0" customWidth="1"/>
    <col min="34" max="35" width="10.8515625" style="0" hidden="1" customWidth="1"/>
    <col min="36" max="36" width="3.28125" style="0" customWidth="1"/>
    <col min="42" max="47" width="11.421875" style="0" hidden="1" customWidth="1"/>
  </cols>
  <sheetData>
    <row r="1" spans="1:9" ht="19">
      <c r="A1" s="17" t="s">
        <v>25</v>
      </c>
      <c r="B1" s="10" t="s">
        <v>32</v>
      </c>
      <c r="I1" s="16" t="s">
        <v>90</v>
      </c>
    </row>
    <row r="2" spans="1:9" ht="15">
      <c r="A2" t="s">
        <v>24</v>
      </c>
      <c r="B2" s="21">
        <f>'OD600 reference point'!B9</f>
        <v>1.9540229885057474</v>
      </c>
      <c r="I2" s="16" t="s">
        <v>164</v>
      </c>
    </row>
    <row r="3" spans="1:9" ht="15">
      <c r="A3" s="13" t="s">
        <v>65</v>
      </c>
      <c r="B3" s="20">
        <f>'Fluorescein standard curve'!C28</f>
        <v>1.459259855701287</v>
      </c>
      <c r="I3" s="16" t="s">
        <v>7</v>
      </c>
    </row>
    <row r="4" ht="15">
      <c r="I4" s="16" t="s">
        <v>43</v>
      </c>
    </row>
    <row r="6" spans="1:9" ht="19">
      <c r="A6" s="18" t="s">
        <v>34</v>
      </c>
      <c r="B6" t="s">
        <v>63</v>
      </c>
      <c r="I6" t="s">
        <v>21</v>
      </c>
    </row>
    <row r="7" spans="1:14" ht="15">
      <c r="A7" s="22" t="s">
        <v>37</v>
      </c>
      <c r="B7" t="s">
        <v>0</v>
      </c>
      <c r="C7" t="s">
        <v>1</v>
      </c>
      <c r="D7" t="s">
        <v>2</v>
      </c>
      <c r="E7" t="s">
        <v>3</v>
      </c>
      <c r="F7" t="s">
        <v>23</v>
      </c>
      <c r="G7" t="s">
        <v>22</v>
      </c>
      <c r="I7" t="s">
        <v>0</v>
      </c>
      <c r="J7" t="s">
        <v>1</v>
      </c>
      <c r="K7" t="s">
        <v>2</v>
      </c>
      <c r="L7" t="s">
        <v>3</v>
      </c>
      <c r="M7" t="s">
        <v>23</v>
      </c>
      <c r="N7" t="s">
        <v>22</v>
      </c>
    </row>
    <row r="8" spans="1:14" ht="15">
      <c r="A8" t="s">
        <v>20</v>
      </c>
      <c r="B8" s="27">
        <f>'Raw Plate Reader Measurements'!$U$7</f>
        <v>0.089</v>
      </c>
      <c r="C8" s="27">
        <f>'Raw Plate Reader Measurements'!$U$8</f>
        <v>0.062</v>
      </c>
      <c r="D8" s="27">
        <f>'Raw Plate Reader Measurements'!$U$9</f>
        <v>0.047</v>
      </c>
      <c r="E8" s="27">
        <f>'Raw Plate Reader Measurements'!$U$10</f>
        <v>0.05</v>
      </c>
      <c r="F8" s="3"/>
      <c r="G8" s="3"/>
      <c r="I8" s="27">
        <f>'Raw Plate Reader Measurements'!$J$7</f>
        <v>0.006</v>
      </c>
      <c r="J8" s="27">
        <f>'Raw Plate Reader Measurements'!$J$8</f>
        <v>0.125</v>
      </c>
      <c r="K8" s="27">
        <f>'Raw Plate Reader Measurements'!$J$9</f>
        <v>0.068</v>
      </c>
      <c r="L8" s="27">
        <f>'Raw Plate Reader Measurements'!$J$10</f>
        <v>0.034</v>
      </c>
      <c r="M8" s="3"/>
      <c r="N8" s="3"/>
    </row>
    <row r="9" spans="1:42" s="12" customFormat="1" ht="15">
      <c r="A9" s="5" t="s">
        <v>31</v>
      </c>
      <c r="B9" s="5">
        <f>AVERAGE(B8:G8)</f>
        <v>0.062</v>
      </c>
      <c r="C9" s="5"/>
      <c r="D9" s="5"/>
      <c r="E9" s="5"/>
      <c r="G9" s="5"/>
      <c r="I9" s="5">
        <f>AVERAGE(I8:N8)</f>
        <v>0.05825</v>
      </c>
      <c r="J9" s="5"/>
      <c r="K9" s="5"/>
      <c r="L9" s="5"/>
      <c r="M9" s="5"/>
      <c r="N9" s="5"/>
      <c r="P9" t="s">
        <v>30</v>
      </c>
      <c r="Q9"/>
      <c r="R9"/>
      <c r="S9"/>
      <c r="T9"/>
      <c r="U9"/>
      <c r="W9" t="s">
        <v>26</v>
      </c>
      <c r="X9"/>
      <c r="Y9"/>
      <c r="Z9"/>
      <c r="AA9"/>
      <c r="AB9"/>
      <c r="AC9"/>
      <c r="AD9" t="s">
        <v>64</v>
      </c>
      <c r="AE9"/>
      <c r="AF9"/>
      <c r="AG9"/>
      <c r="AH9"/>
      <c r="AI9"/>
      <c r="AJ9"/>
      <c r="AK9" t="s">
        <v>27</v>
      </c>
      <c r="AL9"/>
      <c r="AM9"/>
      <c r="AN9"/>
      <c r="AP9" s="12" t="s">
        <v>33</v>
      </c>
    </row>
    <row r="10" spans="1:47" ht="15">
      <c r="A10" s="23" t="s">
        <v>38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23</v>
      </c>
      <c r="U10" t="s">
        <v>22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23</v>
      </c>
      <c r="AB10" t="s">
        <v>22</v>
      </c>
      <c r="AD10" t="s">
        <v>0</v>
      </c>
      <c r="AE10" t="s">
        <v>1</v>
      </c>
      <c r="AF10" t="s">
        <v>2</v>
      </c>
      <c r="AG10" t="s">
        <v>3</v>
      </c>
      <c r="AH10" t="s">
        <v>23</v>
      </c>
      <c r="AI10" t="s">
        <v>22</v>
      </c>
      <c r="AK10" t="s">
        <v>4</v>
      </c>
      <c r="AL10" t="s">
        <v>12</v>
      </c>
      <c r="AM10" t="s">
        <v>28</v>
      </c>
      <c r="AN10" t="s">
        <v>29</v>
      </c>
      <c r="AP10" t="s">
        <v>0</v>
      </c>
      <c r="AQ10" t="s">
        <v>1</v>
      </c>
      <c r="AR10" t="s">
        <v>2</v>
      </c>
      <c r="AS10" t="s">
        <v>3</v>
      </c>
      <c r="AT10" t="s">
        <v>23</v>
      </c>
      <c r="AU10" t="s">
        <v>22</v>
      </c>
    </row>
    <row r="11" spans="1:47" ht="15">
      <c r="A11" t="s">
        <v>44</v>
      </c>
      <c r="B11" s="27">
        <f>'Raw Plate Reader Measurements'!$M$7</f>
        <v>0.025</v>
      </c>
      <c r="C11" s="27">
        <f>'Raw Plate Reader Measurements'!$M$8</f>
        <v>-0.073</v>
      </c>
      <c r="D11" s="27">
        <f>'Raw Plate Reader Measurements'!$M$9</f>
        <v>0.082</v>
      </c>
      <c r="E11" s="27">
        <f>'Raw Plate Reader Measurements'!$M$10</f>
        <v>0.025</v>
      </c>
      <c r="F11" s="3"/>
      <c r="G11" s="3"/>
      <c r="I11" s="27">
        <f>'Raw Plate Reader Measurements'!$B$7</f>
        <v>-0.017</v>
      </c>
      <c r="J11" s="27">
        <f>'Raw Plate Reader Measurements'!$B$8</f>
        <v>0.09</v>
      </c>
      <c r="K11" s="27">
        <f>'Raw Plate Reader Measurements'!$B$9</f>
        <v>0.145</v>
      </c>
      <c r="L11" s="27">
        <f>'Raw Plate Reader Measurements'!$B$10</f>
        <v>0.006</v>
      </c>
      <c r="M11" s="3"/>
      <c r="N11" s="3"/>
      <c r="P11" s="4">
        <f aca="true" t="shared" si="0" ref="P11:U11">IF(ISBLANK(B11),"---",B11-$B$9)</f>
        <v>-0.037</v>
      </c>
      <c r="Q11" s="4">
        <f t="shared" si="0"/>
        <v>-0.135</v>
      </c>
      <c r="R11" s="4">
        <f t="shared" si="0"/>
        <v>0.020000000000000004</v>
      </c>
      <c r="S11" s="4">
        <f t="shared" si="0"/>
        <v>-0.037</v>
      </c>
      <c r="T11" s="4" t="str">
        <f t="shared" si="0"/>
        <v>---</v>
      </c>
      <c r="U11" s="4" t="str">
        <f t="shared" si="0"/>
        <v>---</v>
      </c>
      <c r="W11" s="4">
        <f aca="true" t="shared" si="1" ref="W11:AB26">IF(ISBLANK(I11),"---",I11-$I$9)</f>
        <v>-0.07525000000000001</v>
      </c>
      <c r="X11" s="4">
        <f t="shared" si="1"/>
        <v>0.031749999999999994</v>
      </c>
      <c r="Y11" s="4">
        <f t="shared" si="1"/>
        <v>0.08675</v>
      </c>
      <c r="Z11" s="4">
        <f t="shared" si="1"/>
        <v>-0.052250000000000005</v>
      </c>
      <c r="AA11" s="4" t="str">
        <f t="shared" si="1"/>
        <v>---</v>
      </c>
      <c r="AB11" s="4" t="str">
        <f t="shared" si="1"/>
        <v>---</v>
      </c>
      <c r="AD11" s="15">
        <f aca="true" t="shared" si="2" ref="AD11:AI11">IF(AND(ISNUMBER(W11),ISNUMBER(P11)),(W11*$B$3)/(P11*$B$2),"---")</f>
        <v>1.5188250334359938</v>
      </c>
      <c r="AE11" s="15">
        <f t="shared" si="2"/>
        <v>-0.17563575322051758</v>
      </c>
      <c r="AF11" s="15">
        <f t="shared" si="2"/>
        <v>3.2392349841004506</v>
      </c>
      <c r="AG11" s="15">
        <f t="shared" si="2"/>
        <v>1.0545994418210056</v>
      </c>
      <c r="AH11" s="15" t="str">
        <f t="shared" si="2"/>
        <v>---</v>
      </c>
      <c r="AI11" s="15" t="str">
        <f t="shared" si="2"/>
        <v>---</v>
      </c>
      <c r="AK11" s="15">
        <f>AVERAGE(AD11:AI11)</f>
        <v>1.4092559265342333</v>
      </c>
      <c r="AL11" s="15">
        <f>STDEV(AD11:AI11)</f>
        <v>1.4140357844391316</v>
      </c>
      <c r="AM11" s="15" t="e">
        <f>GEOMEAN(AD11:AI11)</f>
        <v>#NUM!</v>
      </c>
      <c r="AN11" s="14" t="e">
        <f>EXP(STDEV(AP11:AU11))</f>
        <v>#NUM!</v>
      </c>
      <c r="AP11" s="15">
        <f>IF(ISNUMBER(AD11),LN(AD11),"---")</f>
        <v>0.41793703161786655</v>
      </c>
      <c r="AQ11" s="15" t="e">
        <f aca="true" t="shared" si="3" ref="AQ11:AU11">IF(ISNUMBER(AE11),LN(AE11),"---")</f>
        <v>#NUM!</v>
      </c>
      <c r="AR11" s="15">
        <f t="shared" si="3"/>
        <v>1.1753371859060828</v>
      </c>
      <c r="AS11" s="15">
        <f t="shared" si="3"/>
        <v>0.053161018833801775</v>
      </c>
      <c r="AT11" s="15" t="str">
        <f t="shared" si="3"/>
        <v>---</v>
      </c>
      <c r="AU11" s="15" t="str">
        <f t="shared" si="3"/>
        <v>---</v>
      </c>
    </row>
    <row r="12" spans="1:47" ht="15">
      <c r="A12" t="s">
        <v>45</v>
      </c>
      <c r="B12" s="27">
        <f>'Raw Plate Reader Measurements'!$M$11</f>
        <v>0.034</v>
      </c>
      <c r="C12" s="27">
        <f>'Raw Plate Reader Measurements'!$M$12</f>
        <v>0.052</v>
      </c>
      <c r="D12" s="27">
        <f>'Raw Plate Reader Measurements'!$M$13</f>
        <v>0.048</v>
      </c>
      <c r="E12" s="27">
        <f>'Raw Plate Reader Measurements'!$M$14</f>
        <v>0.046</v>
      </c>
      <c r="F12" s="3"/>
      <c r="G12" s="3"/>
      <c r="I12" s="27">
        <f>'Raw Plate Reader Measurements'!$B$11</f>
        <v>0.011</v>
      </c>
      <c r="J12" s="27">
        <f>'Raw Plate Reader Measurements'!$B$12</f>
        <v>0.034</v>
      </c>
      <c r="K12" s="27">
        <f>'Raw Plate Reader Measurements'!$B$13</f>
        <v>0.011</v>
      </c>
      <c r="L12" s="27">
        <f>'Raw Plate Reader Measurements'!$B$14</f>
        <v>0.034</v>
      </c>
      <c r="M12" s="3"/>
      <c r="N12" s="3"/>
      <c r="P12" s="4">
        <f aca="true" t="shared" si="4" ref="P12:P13">IF(ISBLANK(B12),"---",B12-$B$9)</f>
        <v>-0.027999999999999997</v>
      </c>
      <c r="Q12" s="4">
        <f aca="true" t="shared" si="5" ref="Q12:Q13">IF(ISBLANK(C12),"---",C12-$B$9)</f>
        <v>-0.010000000000000002</v>
      </c>
      <c r="R12" s="4">
        <f aca="true" t="shared" si="6" ref="R12:R13">IF(ISBLANK(D12),"---",D12-$B$9)</f>
        <v>-0.013999999999999999</v>
      </c>
      <c r="S12" s="4">
        <f aca="true" t="shared" si="7" ref="S12:S13">IF(ISBLANK(E12),"---",E12-$B$9)</f>
        <v>-0.016</v>
      </c>
      <c r="T12" s="4" t="str">
        <f aca="true" t="shared" si="8" ref="T12:T13">IF(ISBLANK(F12),"---",F12-$B$9)</f>
        <v>---</v>
      </c>
      <c r="U12" s="4" t="str">
        <f aca="true" t="shared" si="9" ref="U12:U13">IF(ISBLANK(G12),"---",G12-$B$9)</f>
        <v>---</v>
      </c>
      <c r="W12" s="4">
        <f aca="true" t="shared" si="10" ref="W12:W13">IF(ISBLANK(I12),"---",I12-$I$9)</f>
        <v>-0.04725</v>
      </c>
      <c r="X12" s="4">
        <f aca="true" t="shared" si="11" ref="X12:X13">IF(ISBLANK(J12),"---",J12-$I$9)</f>
        <v>-0.02425</v>
      </c>
      <c r="Y12" s="4">
        <f aca="true" t="shared" si="12" ref="Y12:Y13">IF(ISBLANK(K12),"---",K12-$I$9)</f>
        <v>-0.04725</v>
      </c>
      <c r="Z12" s="4">
        <f aca="true" t="shared" si="13" ref="Z12:Z13">IF(ISBLANK(L12),"---",L12-$I$9)</f>
        <v>-0.02425</v>
      </c>
      <c r="AA12" s="4" t="str">
        <f aca="true" t="shared" si="14" ref="AA12:AA13">IF(ISBLANK(M12),"---",M12-$I$9)</f>
        <v>---</v>
      </c>
      <c r="AB12" s="4" t="str">
        <f aca="true" t="shared" si="15" ref="AB12:AB13">IF(ISBLANK(N12),"---",N12-$I$9)</f>
        <v>---</v>
      </c>
      <c r="AD12" s="15">
        <f aca="true" t="shared" si="16" ref="AD12:AD13">IF(AND(ISNUMBER(W12),ISNUMBER(P12)),(W12*$B$3)/(P12*$B$2),"---")</f>
        <v>1.2602211033243835</v>
      </c>
      <c r="AE12" s="15">
        <f aca="true" t="shared" si="17" ref="AE12:AE13">IF(AND(ISNUMBER(X12),ISNUMBER(Q12)),(X12*$B$3)/(Q12*$B$2),"---")</f>
        <v>1.8109844003328173</v>
      </c>
      <c r="AF12" s="15">
        <f aca="true" t="shared" si="18" ref="AF12:AF13">IF(AND(ISNUMBER(Y12),ISNUMBER(R12)),(Y12*$B$3)/(R12*$B$2),"---")</f>
        <v>2.520442206648767</v>
      </c>
      <c r="AG12" s="15">
        <f aca="true" t="shared" si="19" ref="AG12:AG13">IF(AND(ISNUMBER(Z12),ISNUMBER(S12)),(Z12*$B$3)/(S12*$B$2),"---")</f>
        <v>1.1318652502080109</v>
      </c>
      <c r="AH12" s="15" t="str">
        <f aca="true" t="shared" si="20" ref="AH12:AH13">IF(AND(ISNUMBER(AA12),ISNUMBER(T12)),(AA12*$B$3)/(T12*$B$2),"---")</f>
        <v>---</v>
      </c>
      <c r="AI12" s="15" t="str">
        <f aca="true" t="shared" si="21" ref="AI12:AI13">IF(AND(ISNUMBER(AB12),ISNUMBER(U12)),(AB12*$B$3)/(U12*$B$2),"---")</f>
        <v>---</v>
      </c>
      <c r="AK12" s="15">
        <f>AVERAGE(AD12:AI12)</f>
        <v>1.6808782401284947</v>
      </c>
      <c r="AL12" s="15">
        <f>STDEV(AD12:AI12)</f>
        <v>0.6324984734231974</v>
      </c>
      <c r="AM12" s="15">
        <f>GEOMEAN(AD12:AI12)</f>
        <v>1.5973799608026042</v>
      </c>
      <c r="AN12" s="14">
        <f>EXP(STDEV(AP12:AU12))</f>
        <v>1.4398301190562972</v>
      </c>
      <c r="AP12" s="15">
        <f>IF(ISNUMBER(AD12),LN(AD12),"---")</f>
        <v>0.23128718439765367</v>
      </c>
      <c r="AQ12" s="15">
        <f aca="true" t="shared" si="22" ref="AQ12:AQ13">IF(ISNUMBER(AE12),LN(AE12),"---")</f>
        <v>0.5938705650225521</v>
      </c>
      <c r="AR12" s="15">
        <f aca="true" t="shared" si="23" ref="AR12:AR13">IF(ISNUMBER(AF12),LN(AF12),"---")</f>
        <v>0.924434364957599</v>
      </c>
      <c r="AS12" s="15">
        <f aca="true" t="shared" si="24" ref="AS12:AS13">IF(ISNUMBER(AG12),LN(AG12),"---")</f>
        <v>0.12386693577681658</v>
      </c>
      <c r="AT12" s="15" t="str">
        <f aca="true" t="shared" si="25" ref="AT12:AT13">IF(ISNUMBER(AH12),LN(AH12),"---")</f>
        <v>---</v>
      </c>
      <c r="AU12" s="15" t="str">
        <f aca="true" t="shared" si="26" ref="AU12:AU13">IF(ISNUMBER(AI12),LN(AI12),"---")</f>
        <v>---</v>
      </c>
    </row>
    <row r="13" spans="1:47" ht="15">
      <c r="A13" t="s">
        <v>46</v>
      </c>
      <c r="B13" s="27">
        <f>'Raw Plate Reader Measurements'!$N$7</f>
        <v>0.046</v>
      </c>
      <c r="C13" s="27">
        <f>'Raw Plate Reader Measurements'!$N$8</f>
        <v>0.049</v>
      </c>
      <c r="D13" s="27">
        <f>'Raw Plate Reader Measurements'!$N$9</f>
        <v>0.047</v>
      </c>
      <c r="E13" s="27">
        <f>'Raw Plate Reader Measurements'!$N$10</f>
        <v>0.053</v>
      </c>
      <c r="F13" s="3"/>
      <c r="G13" s="3"/>
      <c r="I13" s="27">
        <f>'Raw Plate Reader Measurements'!$C$7</f>
        <v>0.089</v>
      </c>
      <c r="J13" s="27">
        <f>'Raw Plate Reader Measurements'!$C$8</f>
        <v>0.006</v>
      </c>
      <c r="K13" s="27">
        <f>'Raw Plate Reader Measurements'!$C$9</f>
        <v>0.006</v>
      </c>
      <c r="L13" s="27">
        <f>'Raw Plate Reader Measurements'!$C$10</f>
        <v>0.067</v>
      </c>
      <c r="M13" s="3"/>
      <c r="N13" s="3"/>
      <c r="P13" s="4">
        <f t="shared" si="4"/>
        <v>-0.016</v>
      </c>
      <c r="Q13" s="4">
        <f t="shared" si="5"/>
        <v>-0.012999999999999998</v>
      </c>
      <c r="R13" s="4">
        <f t="shared" si="6"/>
        <v>-0.015</v>
      </c>
      <c r="S13" s="4">
        <f t="shared" si="7"/>
        <v>-0.009000000000000001</v>
      </c>
      <c r="T13" s="4" t="str">
        <f t="shared" si="8"/>
        <v>---</v>
      </c>
      <c r="U13" s="4" t="str">
        <f t="shared" si="9"/>
        <v>---</v>
      </c>
      <c r="W13" s="4">
        <f t="shared" si="10"/>
        <v>0.030749999999999993</v>
      </c>
      <c r="X13" s="4">
        <f t="shared" si="11"/>
        <v>-0.052250000000000005</v>
      </c>
      <c r="Y13" s="4">
        <f t="shared" si="12"/>
        <v>-0.052250000000000005</v>
      </c>
      <c r="Z13" s="4">
        <f t="shared" si="13"/>
        <v>0.00875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-1.4352518121194362</v>
      </c>
      <c r="AE13" s="15">
        <f t="shared" si="17"/>
        <v>3.001552257490555</v>
      </c>
      <c r="AF13" s="15">
        <f t="shared" si="18"/>
        <v>2.6013452898251472</v>
      </c>
      <c r="AG13" s="15">
        <f t="shared" si="19"/>
        <v>-0.726053310557258</v>
      </c>
      <c r="AH13" s="15" t="str">
        <f t="shared" si="20"/>
        <v>---</v>
      </c>
      <c r="AI13" s="15" t="str">
        <f t="shared" si="21"/>
        <v>---</v>
      </c>
      <c r="AJ13" s="12"/>
      <c r="AK13" s="15">
        <f aca="true" t="shared" si="27" ref="AK13">AVERAGE(AD13:AI13)</f>
        <v>0.860398106159752</v>
      </c>
      <c r="AL13" s="15">
        <f aca="true" t="shared" si="28" ref="AL13">STDEV(AD13:AI13)</f>
        <v>2.265853396329387</v>
      </c>
      <c r="AM13" s="15" t="e">
        <f aca="true" t="shared" si="29" ref="AM13">GEOMEAN(AD13:AI13)</f>
        <v>#NUM!</v>
      </c>
      <c r="AN13" s="14" t="e">
        <f aca="true" t="shared" si="30" ref="AN13">EXP(STDEV(AP13:AU13))</f>
        <v>#NUM!</v>
      </c>
      <c r="AP13" s="15" t="e">
        <f aca="true" t="shared" si="31" ref="AP13">IF(ISNUMBER(AD13),LN(AD13),"---")</f>
        <v>#NUM!</v>
      </c>
      <c r="AQ13" s="15">
        <f t="shared" si="22"/>
        <v>1.0991295740164897</v>
      </c>
      <c r="AR13" s="15">
        <f t="shared" si="23"/>
        <v>0.9560287303758161</v>
      </c>
      <c r="AS13" s="15" t="e">
        <f t="shared" si="24"/>
        <v>#NUM!</v>
      </c>
      <c r="AT13" s="15" t="str">
        <f t="shared" si="25"/>
        <v>---</v>
      </c>
      <c r="AU13" s="15" t="str">
        <f t="shared" si="26"/>
        <v>---</v>
      </c>
    </row>
    <row r="14" spans="1:47" ht="15">
      <c r="A14" t="s">
        <v>47</v>
      </c>
      <c r="B14" s="27">
        <f>'Raw Plate Reader Measurements'!$N$11</f>
        <v>0.047</v>
      </c>
      <c r="C14" s="27">
        <f>'Raw Plate Reader Measurements'!$N$12</f>
        <v>0.048</v>
      </c>
      <c r="D14" s="27">
        <f>'Raw Plate Reader Measurements'!$N$13</f>
        <v>0.048</v>
      </c>
      <c r="E14" s="27">
        <f>'Raw Plate Reader Measurements'!$N$14</f>
        <v>0.047</v>
      </c>
      <c r="F14" s="3"/>
      <c r="G14" s="3"/>
      <c r="I14" s="27">
        <f>'Raw Plate Reader Measurements'!$C$11</f>
        <v>-0.011</v>
      </c>
      <c r="J14" s="27">
        <f>'Raw Plate Reader Measurements'!$C$12</f>
        <v>0.079</v>
      </c>
      <c r="K14" s="27">
        <f>'Raw Plate Reader Measurements'!$C$13</f>
        <v>0.029</v>
      </c>
      <c r="L14" s="27">
        <f>'Raw Plate Reader Measurements'!$C$14</f>
        <v>0.346</v>
      </c>
      <c r="M14" s="3"/>
      <c r="N14" s="3"/>
      <c r="P14" s="4">
        <f aca="true" t="shared" si="32" ref="P14:P26">IF(ISBLANK(B14),"---",B14-$B$9)</f>
        <v>-0.015</v>
      </c>
      <c r="Q14" s="4">
        <f aca="true" t="shared" si="33" ref="Q14:Q26">IF(ISBLANK(C14),"---",C14-$B$9)</f>
        <v>-0.013999999999999999</v>
      </c>
      <c r="R14" s="4">
        <f aca="true" t="shared" si="34" ref="R14:R26">IF(ISBLANK(D14),"---",D14-$B$9)</f>
        <v>-0.013999999999999999</v>
      </c>
      <c r="S14" s="4">
        <f aca="true" t="shared" si="35" ref="S14:S26">IF(ISBLANK(E14),"---",E14-$B$9)</f>
        <v>-0.015</v>
      </c>
      <c r="T14" s="4" t="str">
        <f aca="true" t="shared" si="36" ref="T14:T26">IF(ISBLANK(F14),"---",F14-$B$9)</f>
        <v>---</v>
      </c>
      <c r="U14" s="4" t="str">
        <f aca="true" t="shared" si="37" ref="U14:U26">IF(ISBLANK(G14),"---",G14-$B$9)</f>
        <v>---</v>
      </c>
      <c r="W14" s="4">
        <f t="shared" si="1"/>
        <v>-0.06925</v>
      </c>
      <c r="X14" s="4">
        <f t="shared" si="1"/>
        <v>0.020749999999999998</v>
      </c>
      <c r="Y14" s="4">
        <f t="shared" si="1"/>
        <v>-0.02925</v>
      </c>
      <c r="Z14" s="4">
        <f t="shared" si="1"/>
        <v>0.28774999999999995</v>
      </c>
      <c r="AA14" s="4" t="str">
        <f t="shared" si="1"/>
        <v>---</v>
      </c>
      <c r="AB14" s="4" t="str">
        <f t="shared" si="1"/>
        <v>---</v>
      </c>
      <c r="AC14" s="12"/>
      <c r="AD14" s="15">
        <f aca="true" t="shared" si="38" ref="AD14:AD26">IF(AND(ISNUMBER(W14),ISNUMBER(P14)),(W14*$B$3)/(P14*$B$2),"---")</f>
        <v>3.447716006131894</v>
      </c>
      <c r="AE14" s="15">
        <f aca="true" t="shared" si="39" ref="AE14:AE26">IF(AND(ISNUMBER(X14),ISNUMBER(Q14)),(X14*$B$3)/(Q14*$B$2),"---")</f>
        <v>-1.1068608632372892</v>
      </c>
      <c r="AF14" s="15">
        <f aca="true" t="shared" si="40" ref="AF14:AF26">IF(AND(ISNUMBER(Y14),ISNUMBER(R14)),(Y14*$B$3)/(R14*$B$2),"---")</f>
        <v>1.5602737469730463</v>
      </c>
      <c r="AG14" s="15">
        <f aca="true" t="shared" si="41" ref="AG14:AG26">IF(AND(ISNUMBER(Z14),ISNUMBER(S14)),(Z14*$B$3)/(S14*$B$2),"---")</f>
        <v>-14.326069036309779</v>
      </c>
      <c r="AH14" s="15" t="str">
        <f aca="true" t="shared" si="42" ref="AH14:AH26">IF(AND(ISNUMBER(AA14),ISNUMBER(T14)),(AA14*$B$3)/(T14*$B$2),"---")</f>
        <v>---</v>
      </c>
      <c r="AI14" s="15" t="str">
        <f aca="true" t="shared" si="43" ref="AI14:AI26">IF(AND(ISNUMBER(AB14),ISNUMBER(U14)),(AB14*$B$3)/(U14*$B$2),"---")</f>
        <v>---</v>
      </c>
      <c r="AJ14" s="12"/>
      <c r="AK14" s="15">
        <f aca="true" t="shared" si="44" ref="AK14:AK26">AVERAGE(AD14:AI14)</f>
        <v>-2.606235036610532</v>
      </c>
      <c r="AL14" s="15">
        <f aca="true" t="shared" si="45" ref="AL14:AL26">STDEV(AD14:AI14)</f>
        <v>8.033528709184742</v>
      </c>
      <c r="AM14" s="15" t="e">
        <f aca="true" t="shared" si="46" ref="AM14:AM26">GEOMEAN(AD14:AI14)</f>
        <v>#NUM!</v>
      </c>
      <c r="AN14" s="14" t="e">
        <f aca="true" t="shared" si="47" ref="AN14:AN26">EXP(STDEV(AP14:AU14))</f>
        <v>#NUM!</v>
      </c>
      <c r="AP14" s="15">
        <f aca="true" t="shared" si="48" ref="AP14:AP26">IF(ISNUMBER(AD14),LN(AD14),"---")</f>
        <v>1.2377119845983438</v>
      </c>
      <c r="AQ14" s="15" t="e">
        <f aca="true" t="shared" si="49" ref="AQ14:AQ26">IF(ISNUMBER(AE14),LN(AE14),"---")</f>
        <v>#NUM!</v>
      </c>
      <c r="AR14" s="15">
        <f aca="true" t="shared" si="50" ref="AR14:AR26">IF(ISNUMBER(AF14),LN(AF14),"---")</f>
        <v>0.4448612846957128</v>
      </c>
      <c r="AS14" s="15" t="e">
        <f aca="true" t="shared" si="51" ref="AS14:AS26">IF(ISNUMBER(AG14),LN(AG14),"---")</f>
        <v>#NUM!</v>
      </c>
      <c r="AT14" s="15" t="str">
        <f aca="true" t="shared" si="52" ref="AT14:AT26">IF(ISNUMBER(AH14),LN(AH14),"---")</f>
        <v>---</v>
      </c>
      <c r="AU14" s="15" t="str">
        <f aca="true" t="shared" si="53" ref="AU14:AU26">IF(ISNUMBER(AI14),LN(AI14),"---")</f>
        <v>---</v>
      </c>
    </row>
    <row r="15" spans="1:47" ht="15">
      <c r="A15" t="s">
        <v>50</v>
      </c>
      <c r="B15" s="27">
        <f>'Raw Plate Reader Measurements'!$O$7</f>
        <v>0.044</v>
      </c>
      <c r="C15" s="27">
        <f>'Raw Plate Reader Measurements'!$O$8</f>
        <v>0.047</v>
      </c>
      <c r="D15" s="27">
        <f>'Raw Plate Reader Measurements'!$O$9</f>
        <v>0.046</v>
      </c>
      <c r="E15" s="27">
        <f>'Raw Plate Reader Measurements'!$O$10</f>
        <v>0.046</v>
      </c>
      <c r="F15" s="3"/>
      <c r="G15" s="3"/>
      <c r="I15" s="27">
        <f>'Raw Plate Reader Measurements'!$D$7</f>
        <v>0.311</v>
      </c>
      <c r="J15" s="27">
        <f>'Raw Plate Reader Measurements'!$D$8</f>
        <v>0.174</v>
      </c>
      <c r="K15" s="27">
        <f>'Raw Plate Reader Measurements'!$D$9</f>
        <v>0.017</v>
      </c>
      <c r="L15" s="27">
        <f>'Raw Plate Reader Measurements'!$D$10</f>
        <v>-0.012</v>
      </c>
      <c r="M15" s="3"/>
      <c r="N15" s="3"/>
      <c r="P15" s="4">
        <f aca="true" t="shared" si="54" ref="P15">IF(ISBLANK(B15),"---",B15-$B$9)</f>
        <v>-0.018000000000000002</v>
      </c>
      <c r="Q15" s="4">
        <f aca="true" t="shared" si="55" ref="Q15">IF(ISBLANK(C15),"---",C15-$B$9)</f>
        <v>-0.015</v>
      </c>
      <c r="R15" s="4">
        <f aca="true" t="shared" si="56" ref="R15">IF(ISBLANK(D15),"---",D15-$B$9)</f>
        <v>-0.016</v>
      </c>
      <c r="S15" s="4">
        <f aca="true" t="shared" si="57" ref="S15">IF(ISBLANK(E15),"---",E15-$B$9)</f>
        <v>-0.016</v>
      </c>
      <c r="T15" s="4" t="str">
        <f aca="true" t="shared" si="58" ref="T15">IF(ISBLANK(F15),"---",F15-$B$9)</f>
        <v>---</v>
      </c>
      <c r="U15" s="4" t="str">
        <f aca="true" t="shared" si="59" ref="U15">IF(ISBLANK(G15),"---",G15-$B$9)</f>
        <v>---</v>
      </c>
      <c r="W15" s="4">
        <f aca="true" t="shared" si="60" ref="W15">IF(ISBLANK(I15),"---",I15-$I$9)</f>
        <v>0.25275</v>
      </c>
      <c r="X15" s="4">
        <f aca="true" t="shared" si="61" ref="X15">IF(ISBLANK(J15),"---",J15-$I$9)</f>
        <v>0.11574999999999999</v>
      </c>
      <c r="Y15" s="4">
        <f aca="true" t="shared" si="62" ref="Y15">IF(ISBLANK(K15),"---",K15-$I$9)</f>
        <v>-0.04125</v>
      </c>
      <c r="Z15" s="4">
        <f aca="true" t="shared" si="63" ref="Z15">IF(ISBLANK(L15),"---",L15-$I$9)</f>
        <v>-0.07025</v>
      </c>
      <c r="AA15" s="4" t="str">
        <f aca="true" t="shared" si="64" ref="AA15">IF(ISBLANK(M15),"---",M15-$I$9)</f>
        <v>---</v>
      </c>
      <c r="AB15" s="4" t="str">
        <f aca="true" t="shared" si="65" ref="AB15">IF(ISBLANK(N15),"---",N15-$I$9)</f>
        <v>---</v>
      </c>
      <c r="AD15" s="15">
        <f aca="true" t="shared" si="66" ref="AD15">IF(AND(ISNUMBER(W15),ISNUMBER(P15)),(W15*$B$3)/(P15*$B$2),"---")</f>
        <v>-10.486284242476966</v>
      </c>
      <c r="AE15" s="15">
        <f aca="true" t="shared" si="67" ref="AE15">IF(AND(ISNUMBER(X15),ISNUMBER(Q15)),(X15*$B$3)/(Q15*$B$2),"---")</f>
        <v>-5.762788847794464</v>
      </c>
      <c r="AF15" s="15">
        <f aca="true" t="shared" si="68" ref="AF15">IF(AND(ISNUMBER(Y15),ISNUMBER(R15)),(Y15*$B$3)/(R15*$B$2),"---")</f>
        <v>1.9253377967455856</v>
      </c>
      <c r="AG15" s="15">
        <f aca="true" t="shared" si="69" ref="AG15">IF(AND(ISNUMBER(Z15),ISNUMBER(S15)),(Z15*$B$3)/(S15*$B$2),"---")</f>
        <v>3.2789086114273314</v>
      </c>
      <c r="AH15" s="15" t="str">
        <f aca="true" t="shared" si="70" ref="AH15">IF(AND(ISNUMBER(AA15),ISNUMBER(T15)),(AA15*$B$3)/(T15*$B$2),"---")</f>
        <v>---</v>
      </c>
      <c r="AI15" s="15" t="str">
        <f aca="true" t="shared" si="71" ref="AI15">IF(AND(ISNUMBER(AB15),ISNUMBER(U15)),(AB15*$B$3)/(U15*$B$2),"---")</f>
        <v>---</v>
      </c>
      <c r="AK15" s="15">
        <f aca="true" t="shared" si="72" ref="AK15">AVERAGE(AD15:AI15)</f>
        <v>-2.7612066705246283</v>
      </c>
      <c r="AL15" s="15">
        <f aca="true" t="shared" si="73" ref="AL15">STDEV(AD15:AI15)</f>
        <v>6.509813379879017</v>
      </c>
      <c r="AM15" s="15" t="e">
        <f aca="true" t="shared" si="74" ref="AM15">GEOMEAN(AD15:AI15)</f>
        <v>#NUM!</v>
      </c>
      <c r="AN15" s="14" t="e">
        <f aca="true" t="shared" si="75" ref="AN15">EXP(STDEV(AP15:AU15))</f>
        <v>#NUM!</v>
      </c>
      <c r="AP15" s="15" t="e">
        <f aca="true" t="shared" si="76" ref="AP15">IF(ISNUMBER(AD15),LN(AD15),"---")</f>
        <v>#NUM!</v>
      </c>
      <c r="AQ15" s="15" t="e">
        <f aca="true" t="shared" si="77" ref="AQ15">IF(ISNUMBER(AE15),LN(AE15),"---")</f>
        <v>#NUM!</v>
      </c>
      <c r="AR15" s="15">
        <f aca="true" t="shared" si="78" ref="AR15">IF(ISNUMBER(AF15),LN(AF15),"---")</f>
        <v>0.6551014311740144</v>
      </c>
      <c r="AS15" s="15">
        <f aca="true" t="shared" si="79" ref="AS15">IF(ISNUMBER(AG15),LN(AG15),"---")</f>
        <v>1.1875106266071798</v>
      </c>
      <c r="AT15" s="15" t="str">
        <f aca="true" t="shared" si="80" ref="AT15">IF(ISNUMBER(AH15),LN(AH15),"---")</f>
        <v>---</v>
      </c>
      <c r="AU15" s="15" t="str">
        <f aca="true" t="shared" si="81" ref="AU15">IF(ISNUMBER(AI15),LN(AI15),"---")</f>
        <v>---</v>
      </c>
    </row>
    <row r="16" spans="1:47" ht="15">
      <c r="A16" t="s">
        <v>48</v>
      </c>
      <c r="B16" s="27">
        <f>'Raw Plate Reader Measurements'!$O$11</f>
        <v>0.047</v>
      </c>
      <c r="C16" s="27">
        <f>'Raw Plate Reader Measurements'!$O$12</f>
        <v>0.048</v>
      </c>
      <c r="D16" s="27">
        <f>'Raw Plate Reader Measurements'!$O$13</f>
        <v>0.049</v>
      </c>
      <c r="E16" s="27">
        <f>'Raw Plate Reader Measurements'!$O$14</f>
        <v>0.051</v>
      </c>
      <c r="F16" s="3"/>
      <c r="G16" s="3"/>
      <c r="I16" s="27">
        <f>'Raw Plate Reader Measurements'!$D$11</f>
        <v>0.017</v>
      </c>
      <c r="J16" s="27">
        <f>'Raw Plate Reader Measurements'!$D$12</f>
        <v>0.085</v>
      </c>
      <c r="K16" s="27">
        <f>'Raw Plate Reader Measurements'!$D$13</f>
        <v>-0.079</v>
      </c>
      <c r="L16" s="27">
        <f>'Raw Plate Reader Measurements'!$D$14</f>
        <v>0.022</v>
      </c>
      <c r="M16" s="3"/>
      <c r="N16" s="3"/>
      <c r="P16" s="4">
        <f t="shared" si="32"/>
        <v>-0.015</v>
      </c>
      <c r="Q16" s="4">
        <f t="shared" si="33"/>
        <v>-0.013999999999999999</v>
      </c>
      <c r="R16" s="4">
        <f t="shared" si="34"/>
        <v>-0.012999999999999998</v>
      </c>
      <c r="S16" s="4">
        <f t="shared" si="35"/>
        <v>-0.011000000000000003</v>
      </c>
      <c r="T16" s="4" t="str">
        <f t="shared" si="36"/>
        <v>---</v>
      </c>
      <c r="U16" s="4" t="str">
        <f t="shared" si="37"/>
        <v>---</v>
      </c>
      <c r="W16" s="4">
        <f t="shared" si="1"/>
        <v>-0.04125</v>
      </c>
      <c r="X16" s="4">
        <f t="shared" si="1"/>
        <v>0.026750000000000003</v>
      </c>
      <c r="Y16" s="4">
        <f t="shared" si="1"/>
        <v>-0.13725</v>
      </c>
      <c r="Z16" s="4">
        <f t="shared" si="1"/>
        <v>-0.036250000000000004</v>
      </c>
      <c r="AA16" s="4" t="str">
        <f t="shared" si="1"/>
        <v>---</v>
      </c>
      <c r="AB16" s="4" t="str">
        <f t="shared" si="1"/>
        <v>---</v>
      </c>
      <c r="AD16" s="15">
        <f t="shared" si="38"/>
        <v>2.053693649861958</v>
      </c>
      <c r="AE16" s="15">
        <f t="shared" si="39"/>
        <v>-1.4269170164625296</v>
      </c>
      <c r="AF16" s="15">
        <f t="shared" si="40"/>
        <v>7.884460236183323</v>
      </c>
      <c r="AG16" s="15">
        <f t="shared" si="41"/>
        <v>2.4610378448758996</v>
      </c>
      <c r="AH16" s="15" t="str">
        <f t="shared" si="42"/>
        <v>---</v>
      </c>
      <c r="AI16" s="15" t="str">
        <f t="shared" si="43"/>
        <v>---</v>
      </c>
      <c r="AK16" s="15">
        <f t="shared" si="44"/>
        <v>2.743068678614663</v>
      </c>
      <c r="AL16" s="15">
        <f t="shared" si="45"/>
        <v>3.8461004999364343</v>
      </c>
      <c r="AM16" s="15" t="e">
        <f t="shared" si="46"/>
        <v>#NUM!</v>
      </c>
      <c r="AN16" s="14" t="e">
        <f t="shared" si="47"/>
        <v>#NUM!</v>
      </c>
      <c r="AP16" s="15">
        <f t="shared" si="48"/>
        <v>0.7196399523115856</v>
      </c>
      <c r="AQ16" s="15" t="e">
        <f t="shared" si="49"/>
        <v>#NUM!</v>
      </c>
      <c r="AR16" s="15">
        <f t="shared" si="50"/>
        <v>2.064893763561209</v>
      </c>
      <c r="AS16" s="15">
        <f t="shared" si="51"/>
        <v>0.9005831491354187</v>
      </c>
      <c r="AT16" s="15" t="str">
        <f t="shared" si="52"/>
        <v>---</v>
      </c>
      <c r="AU16" s="15" t="str">
        <f t="shared" si="53"/>
        <v>---</v>
      </c>
    </row>
    <row r="17" spans="1:47" ht="15">
      <c r="A17" t="s">
        <v>49</v>
      </c>
      <c r="B17" s="27">
        <f>'Raw Plate Reader Measurements'!$P$7</f>
        <v>0.046</v>
      </c>
      <c r="C17" s="27">
        <f>'Raw Plate Reader Measurements'!$P$8</f>
        <v>0.05</v>
      </c>
      <c r="D17" s="27">
        <f>'Raw Plate Reader Measurements'!$P$9</f>
        <v>0.047</v>
      </c>
      <c r="E17" s="27">
        <f>'Raw Plate Reader Measurements'!$P$10</f>
        <v>0.044</v>
      </c>
      <c r="F17" s="3"/>
      <c r="G17" s="3"/>
      <c r="I17" s="27">
        <f>'Raw Plate Reader Measurements'!$E$7</f>
        <v>0.205</v>
      </c>
      <c r="J17" s="27">
        <f>'Raw Plate Reader Measurements'!$E$8</f>
        <v>0.175</v>
      </c>
      <c r="K17" s="27">
        <f>'Raw Plate Reader Measurements'!$E$9</f>
        <v>-0.045</v>
      </c>
      <c r="L17" s="27">
        <f>'Raw Plate Reader Measurements'!$E$10</f>
        <v>0.05</v>
      </c>
      <c r="M17" s="3"/>
      <c r="N17" s="3"/>
      <c r="P17" s="4">
        <f aca="true" t="shared" si="82" ref="P17">IF(ISBLANK(B17),"---",B17-$B$9)</f>
        <v>-0.016</v>
      </c>
      <c r="Q17" s="4">
        <f aca="true" t="shared" si="83" ref="Q17">IF(ISBLANK(C17),"---",C17-$B$9)</f>
        <v>-0.011999999999999997</v>
      </c>
      <c r="R17" s="4">
        <f aca="true" t="shared" si="84" ref="R17">IF(ISBLANK(D17),"---",D17-$B$9)</f>
        <v>-0.015</v>
      </c>
      <c r="S17" s="4">
        <f aca="true" t="shared" si="85" ref="S17">IF(ISBLANK(E17),"---",E17-$B$9)</f>
        <v>-0.018000000000000002</v>
      </c>
      <c r="T17" s="4" t="str">
        <f aca="true" t="shared" si="86" ref="T17">IF(ISBLANK(F17),"---",F17-$B$9)</f>
        <v>---</v>
      </c>
      <c r="U17" s="4" t="str">
        <f aca="true" t="shared" si="87" ref="U17">IF(ISBLANK(G17),"---",G17-$B$9)</f>
        <v>---</v>
      </c>
      <c r="W17" s="4">
        <f aca="true" t="shared" si="88" ref="W17">IF(ISBLANK(I17),"---",I17-$I$9)</f>
        <v>0.14675</v>
      </c>
      <c r="X17" s="4">
        <f aca="true" t="shared" si="89" ref="X17">IF(ISBLANK(J17),"---",J17-$I$9)</f>
        <v>0.11674999999999999</v>
      </c>
      <c r="Y17" s="4">
        <f aca="true" t="shared" si="90" ref="Y17">IF(ISBLANK(K17),"---",K17-$I$9)</f>
        <v>-0.10325000000000001</v>
      </c>
      <c r="Z17" s="4">
        <f aca="true" t="shared" si="91" ref="Z17">IF(ISBLANK(L17),"---",L17-$I$9)</f>
        <v>-0.00825</v>
      </c>
      <c r="AA17" s="4" t="str">
        <f aca="true" t="shared" si="92" ref="AA17">IF(ISBLANK(M17),"---",M17-$I$9)</f>
        <v>---</v>
      </c>
      <c r="AB17" s="4" t="str">
        <f aca="true" t="shared" si="93" ref="AB17">IF(ISBLANK(N17),"---",N17-$I$9)</f>
        <v>---</v>
      </c>
      <c r="AD17" s="15">
        <f aca="true" t="shared" si="94" ref="AD17">IF(AND(ISNUMBER(W17),ISNUMBER(P17)),(W17*$B$3)/(P17*$B$2),"---")</f>
        <v>-6.849535070846417</v>
      </c>
      <c r="AE17" s="15">
        <f aca="true" t="shared" si="95" ref="AE17">IF(AND(ISNUMBER(X17),ISNUMBER(Q17)),(X17*$B$3)/(Q17*$B$2),"---")</f>
        <v>-7.26571920064799</v>
      </c>
      <c r="AF17" s="15">
        <f aca="true" t="shared" si="96" ref="AF17">IF(AND(ISNUMBER(Y17),ISNUMBER(R17)),(Y17*$B$3)/(R17*$B$2),"---")</f>
        <v>5.140457438745386</v>
      </c>
      <c r="AG17" s="15">
        <f aca="true" t="shared" si="97" ref="AG17">IF(AND(ISNUMBER(Z17),ISNUMBER(S17)),(Z17*$B$3)/(S17*$B$2),"---")</f>
        <v>0.342282274976993</v>
      </c>
      <c r="AH17" s="15" t="str">
        <f aca="true" t="shared" si="98" ref="AH17">IF(AND(ISNUMBER(AA17),ISNUMBER(T17)),(AA17*$B$3)/(T17*$B$2),"---")</f>
        <v>---</v>
      </c>
      <c r="AI17" s="15" t="str">
        <f aca="true" t="shared" si="99" ref="AI17">IF(AND(ISNUMBER(AB17),ISNUMBER(U17)),(AB17*$B$3)/(U17*$B$2),"---")</f>
        <v>---</v>
      </c>
      <c r="AK17" s="15">
        <f aca="true" t="shared" si="100" ref="AK17">AVERAGE(AD17:AI17)</f>
        <v>-2.158128639443007</v>
      </c>
      <c r="AL17" s="15">
        <f aca="true" t="shared" si="101" ref="AL17">STDEV(AD17:AI17)</f>
        <v>5.989384752131602</v>
      </c>
      <c r="AM17" s="15" t="e">
        <f aca="true" t="shared" si="102" ref="AM17">GEOMEAN(AD17:AI17)</f>
        <v>#NUM!</v>
      </c>
      <c r="AN17" s="14" t="e">
        <f aca="true" t="shared" si="103" ref="AN17">EXP(STDEV(AP17:AU17))</f>
        <v>#NUM!</v>
      </c>
      <c r="AP17" s="15" t="e">
        <f aca="true" t="shared" si="104" ref="AP17">IF(ISNUMBER(AD17),LN(AD17),"---")</f>
        <v>#NUM!</v>
      </c>
      <c r="AQ17" s="15" t="e">
        <f aca="true" t="shared" si="105" ref="AQ17">IF(ISNUMBER(AE17),LN(AE17),"---")</f>
        <v>#NUM!</v>
      </c>
      <c r="AR17" s="15">
        <f aca="true" t="shared" si="106" ref="AR17">IF(ISNUMBER(AF17),LN(AF17),"---")</f>
        <v>1.637142071372038</v>
      </c>
      <c r="AS17" s="15">
        <f aca="true" t="shared" si="107" ref="AS17">IF(ISNUMBER(AG17),LN(AG17),"---")</f>
        <v>-1.0721195169164695</v>
      </c>
      <c r="AT17" s="15" t="str">
        <f aca="true" t="shared" si="108" ref="AT17">IF(ISNUMBER(AH17),LN(AH17),"---")</f>
        <v>---</v>
      </c>
      <c r="AU17" s="15" t="str">
        <f aca="true" t="shared" si="109" ref="AU17">IF(ISNUMBER(AI17),LN(AI17),"---")</f>
        <v>---</v>
      </c>
    </row>
    <row r="18" spans="1:47" ht="15">
      <c r="A18" t="s">
        <v>51</v>
      </c>
      <c r="B18" s="27">
        <f>'Raw Plate Reader Measurements'!$P$11</f>
        <v>0.048</v>
      </c>
      <c r="C18" s="27">
        <f>'Raw Plate Reader Measurements'!$P$12</f>
        <v>0.048</v>
      </c>
      <c r="D18" s="27">
        <f>'Raw Plate Reader Measurements'!$P$13</f>
        <v>0.049</v>
      </c>
      <c r="E18" s="27">
        <f>'Raw Plate Reader Measurements'!$P$14</f>
        <v>0.048</v>
      </c>
      <c r="F18" s="3"/>
      <c r="G18" s="3"/>
      <c r="I18" s="27">
        <f>'Raw Plate Reader Measurements'!$E$11</f>
        <v>0.051</v>
      </c>
      <c r="J18" s="27">
        <f>'Raw Plate Reader Measurements'!$E$12</f>
        <v>0.183</v>
      </c>
      <c r="K18" s="27">
        <f>'Raw Plate Reader Measurements'!$E$13</f>
        <v>0.034</v>
      </c>
      <c r="L18" s="27">
        <f>'Raw Plate Reader Measurements'!$E$14</f>
        <v>0.106</v>
      </c>
      <c r="M18" s="3"/>
      <c r="N18" s="3"/>
      <c r="P18" s="4">
        <f t="shared" si="32"/>
        <v>-0.013999999999999999</v>
      </c>
      <c r="Q18" s="4">
        <f t="shared" si="33"/>
        <v>-0.013999999999999999</v>
      </c>
      <c r="R18" s="4">
        <f t="shared" si="34"/>
        <v>-0.012999999999999998</v>
      </c>
      <c r="S18" s="4">
        <f t="shared" si="35"/>
        <v>-0.013999999999999999</v>
      </c>
      <c r="T18" s="4" t="str">
        <f t="shared" si="36"/>
        <v>---</v>
      </c>
      <c r="U18" s="4" t="str">
        <f t="shared" si="37"/>
        <v>---</v>
      </c>
      <c r="W18" s="4">
        <f t="shared" si="1"/>
        <v>-0.0072500000000000064</v>
      </c>
      <c r="X18" s="4">
        <f t="shared" si="1"/>
        <v>0.12475</v>
      </c>
      <c r="Y18" s="4">
        <f t="shared" si="1"/>
        <v>-0.02425</v>
      </c>
      <c r="Z18" s="4">
        <f t="shared" si="1"/>
        <v>0.047749999999999994</v>
      </c>
      <c r="AA18" s="4" t="str">
        <f t="shared" si="1"/>
        <v>---</v>
      </c>
      <c r="AB18" s="4" t="str">
        <f t="shared" si="1"/>
        <v>---</v>
      </c>
      <c r="AD18" s="15">
        <f t="shared" si="38"/>
        <v>0.386734518480499</v>
      </c>
      <c r="AE18" s="15">
        <f t="shared" si="39"/>
        <v>-6.654500852474787</v>
      </c>
      <c r="AF18" s="15">
        <f t="shared" si="40"/>
        <v>1.3930649233329369</v>
      </c>
      <c r="AG18" s="15">
        <f t="shared" si="41"/>
        <v>-2.54711355275087</v>
      </c>
      <c r="AH18" s="15" t="str">
        <f t="shared" si="42"/>
        <v>---</v>
      </c>
      <c r="AI18" s="15" t="str">
        <f t="shared" si="43"/>
        <v>---</v>
      </c>
      <c r="AK18" s="15">
        <f t="shared" si="44"/>
        <v>-1.8554537408530551</v>
      </c>
      <c r="AL18" s="15">
        <f t="shared" si="45"/>
        <v>3.609687344577892</v>
      </c>
      <c r="AM18" s="15" t="e">
        <f t="shared" si="46"/>
        <v>#NUM!</v>
      </c>
      <c r="AN18" s="14" t="e">
        <f t="shared" si="47"/>
        <v>#NUM!</v>
      </c>
      <c r="AP18" s="15">
        <f t="shared" si="48"/>
        <v>-0.9500168201155684</v>
      </c>
      <c r="AQ18" s="15" t="e">
        <f t="shared" si="49"/>
        <v>#NUM!</v>
      </c>
      <c r="AR18" s="15">
        <f t="shared" si="50"/>
        <v>0.33150630055506136</v>
      </c>
      <c r="AS18" s="15" t="e">
        <f t="shared" si="51"/>
        <v>#NUM!</v>
      </c>
      <c r="AT18" s="15" t="str">
        <f t="shared" si="52"/>
        <v>---</v>
      </c>
      <c r="AU18" s="15" t="str">
        <f t="shared" si="53"/>
        <v>---</v>
      </c>
    </row>
    <row r="19" spans="1:47" ht="15">
      <c r="A19" t="s">
        <v>52</v>
      </c>
      <c r="B19" s="27">
        <f>'Raw Plate Reader Measurements'!$Q$7</f>
        <v>0.052</v>
      </c>
      <c r="C19" s="27">
        <f>'Raw Plate Reader Measurements'!$Q$8</f>
        <v>0.054</v>
      </c>
      <c r="D19" s="27">
        <f>'Raw Plate Reader Measurements'!$Q$9</f>
        <v>0.05</v>
      </c>
      <c r="E19" s="27">
        <f>'Raw Plate Reader Measurements'!$Q$10</f>
        <v>0.049</v>
      </c>
      <c r="F19" s="3"/>
      <c r="G19" s="3"/>
      <c r="I19" s="27">
        <f>'Raw Plate Reader Measurements'!$F$7</f>
        <v>0.055</v>
      </c>
      <c r="J19" s="27">
        <f>'Raw Plate Reader Measurements'!$F$8</f>
        <v>0.161</v>
      </c>
      <c r="K19" s="27">
        <f>'Raw Plate Reader Measurements'!$F$9</f>
        <v>0.074</v>
      </c>
      <c r="L19" s="27">
        <f>'Raw Plate Reader Measurements'!$F$10</f>
        <v>0.051</v>
      </c>
      <c r="M19" s="3"/>
      <c r="N19" s="3"/>
      <c r="P19" s="4">
        <f aca="true" t="shared" si="110" ref="P19">IF(ISBLANK(B19),"---",B19-$B$9)</f>
        <v>-0.010000000000000002</v>
      </c>
      <c r="Q19" s="4">
        <f aca="true" t="shared" si="111" ref="Q19">IF(ISBLANK(C19),"---",C19-$B$9)</f>
        <v>-0.008</v>
      </c>
      <c r="R19" s="4">
        <f aca="true" t="shared" si="112" ref="R19">IF(ISBLANK(D19),"---",D19-$B$9)</f>
        <v>-0.011999999999999997</v>
      </c>
      <c r="S19" s="4">
        <f aca="true" t="shared" si="113" ref="S19">IF(ISBLANK(E19),"---",E19-$B$9)</f>
        <v>-0.012999999999999998</v>
      </c>
      <c r="T19" s="4" t="str">
        <f aca="true" t="shared" si="114" ref="T19">IF(ISBLANK(F19),"---",F19-$B$9)</f>
        <v>---</v>
      </c>
      <c r="U19" s="4" t="str">
        <f aca="true" t="shared" si="115" ref="U19">IF(ISBLANK(G19),"---",G19-$B$9)</f>
        <v>---</v>
      </c>
      <c r="W19" s="4">
        <f aca="true" t="shared" si="116" ref="W19">IF(ISBLANK(I19),"---",I19-$I$9)</f>
        <v>-0.003250000000000003</v>
      </c>
      <c r="X19" s="4">
        <f aca="true" t="shared" si="117" ref="X19">IF(ISBLANK(J19),"---",J19-$I$9)</f>
        <v>0.10275000000000001</v>
      </c>
      <c r="Y19" s="4">
        <f aca="true" t="shared" si="118" ref="Y19">IF(ISBLANK(K19),"---",K19-$I$9)</f>
        <v>0.015749999999999993</v>
      </c>
      <c r="Z19" s="4">
        <f aca="true" t="shared" si="119" ref="Z19">IF(ISBLANK(L19),"---",L19-$I$9)</f>
        <v>-0.0072500000000000064</v>
      </c>
      <c r="AA19" s="4" t="str">
        <f aca="true" t="shared" si="120" ref="AA19">IF(ISBLANK(M19),"---",M19-$I$9)</f>
        <v>---</v>
      </c>
      <c r="AB19" s="4" t="str">
        <f aca="true" t="shared" si="121" ref="AB19">IF(ISBLANK(N19),"---",N19-$I$9)</f>
        <v>---</v>
      </c>
      <c r="AD19" s="15">
        <f aca="true" t="shared" si="122" ref="AD19">IF(AND(ISNUMBER(W19),ISNUMBER(P19)),(W19*$B$3)/(P19*$B$2),"---")</f>
        <v>0.24270924952914066</v>
      </c>
      <c r="AE19" s="15">
        <f aca="true" t="shared" si="123" ref="AE19">IF(AND(ISNUMBER(X19),ISNUMBER(Q19)),(X19*$B$3)/(Q19*$B$2),"---")</f>
        <v>-9.591682841968918</v>
      </c>
      <c r="AF19" s="15">
        <f aca="true" t="shared" si="124" ref="AF19">IF(AND(ISNUMBER(Y19),ISNUMBER(R19)),(Y19*$B$3)/(R19*$B$2),"---")</f>
        <v>-0.980171969252298</v>
      </c>
      <c r="AG19" s="15">
        <f aca="true" t="shared" si="125" ref="AG19">IF(AND(ISNUMBER(Z19),ISNUMBER(S19)),(Z19*$B$3)/(S19*$B$2),"---")</f>
        <v>0.41648332759438356</v>
      </c>
      <c r="AH19" s="15" t="str">
        <f aca="true" t="shared" si="126" ref="AH19">IF(AND(ISNUMBER(AA19),ISNUMBER(T19)),(AA19*$B$3)/(T19*$B$2),"---")</f>
        <v>---</v>
      </c>
      <c r="AI19" s="15" t="str">
        <f aca="true" t="shared" si="127" ref="AI19">IF(AND(ISNUMBER(AB19),ISNUMBER(U19)),(AB19*$B$3)/(U19*$B$2),"---")</f>
        <v>---</v>
      </c>
      <c r="AK19" s="15">
        <f aca="true" t="shared" si="128" ref="AK19">AVERAGE(AD19:AI19)</f>
        <v>-2.4781655585244233</v>
      </c>
      <c r="AL19" s="15">
        <f aca="true" t="shared" si="129" ref="AL19">STDEV(AD19:AI19)</f>
        <v>4.782895386352402</v>
      </c>
      <c r="AM19" s="15" t="e">
        <f aca="true" t="shared" si="130" ref="AM19">GEOMEAN(AD19:AI19)</f>
        <v>#NUM!</v>
      </c>
      <c r="AN19" s="14" t="e">
        <f aca="true" t="shared" si="131" ref="AN19">EXP(STDEV(AP19:AU19))</f>
        <v>#NUM!</v>
      </c>
      <c r="AP19" s="15">
        <f aca="true" t="shared" si="132" ref="AP19">IF(ISNUMBER(AD19),LN(AD19),"---")</f>
        <v>-1.4158910560192932</v>
      </c>
      <c r="AQ19" s="15" t="e">
        <f aca="true" t="shared" si="133" ref="AQ19">IF(ISNUMBER(AE19),LN(AE19),"---")</f>
        <v>#NUM!</v>
      </c>
      <c r="AR19" s="15" t="e">
        <f aca="true" t="shared" si="134" ref="AR19">IF(ISNUMBER(AF19),LN(AF19),"---")</f>
        <v>#NUM!</v>
      </c>
      <c r="AS19" s="15">
        <f aca="true" t="shared" si="135" ref="AS19">IF(ISNUMBER(AG19),LN(AG19),"---")</f>
        <v>-0.8759088479618465</v>
      </c>
      <c r="AT19" s="15" t="str">
        <f aca="true" t="shared" si="136" ref="AT19">IF(ISNUMBER(AH19),LN(AH19),"---")</f>
        <v>---</v>
      </c>
      <c r="AU19" s="15" t="str">
        <f aca="true" t="shared" si="137" ref="AU19">IF(ISNUMBER(AI19),LN(AI19),"---")</f>
        <v>---</v>
      </c>
    </row>
    <row r="20" spans="1:47" ht="15">
      <c r="A20" t="s">
        <v>53</v>
      </c>
      <c r="B20" s="27">
        <f>'Raw Plate Reader Measurements'!$Q$11</f>
        <v>0.053</v>
      </c>
      <c r="C20" s="27">
        <f>'Raw Plate Reader Measurements'!$Q$12</f>
        <v>0.075</v>
      </c>
      <c r="D20" s="27">
        <f>'Raw Plate Reader Measurements'!$Q$13</f>
        <v>0.055</v>
      </c>
      <c r="E20" s="27">
        <f>'Raw Plate Reader Measurements'!$Q$14</f>
        <v>0.05</v>
      </c>
      <c r="F20" s="3"/>
      <c r="G20" s="3"/>
      <c r="I20" s="27">
        <f>'Raw Plate Reader Measurements'!$F$11</f>
        <v>0.085</v>
      </c>
      <c r="J20" s="27">
        <f>'Raw Plate Reader Measurements'!$F$12</f>
        <v>-0.029</v>
      </c>
      <c r="K20" s="27">
        <f>'Raw Plate Reader Measurements'!$F$13</f>
        <v>0.045</v>
      </c>
      <c r="L20" s="27">
        <f>'Raw Plate Reader Measurements'!$F$14</f>
        <v>0.033</v>
      </c>
      <c r="M20" s="3"/>
      <c r="N20" s="3"/>
      <c r="P20" s="4">
        <f t="shared" si="32"/>
        <v>-0.009000000000000001</v>
      </c>
      <c r="Q20" s="4">
        <f t="shared" si="33"/>
        <v>0.012999999999999998</v>
      </c>
      <c r="R20" s="4">
        <f t="shared" si="34"/>
        <v>-0.006999999999999999</v>
      </c>
      <c r="S20" s="4">
        <f t="shared" si="35"/>
        <v>-0.011999999999999997</v>
      </c>
      <c r="T20" s="4" t="str">
        <f t="shared" si="36"/>
        <v>---</v>
      </c>
      <c r="U20" s="4" t="str">
        <f t="shared" si="37"/>
        <v>---</v>
      </c>
      <c r="W20" s="4">
        <f t="shared" si="1"/>
        <v>0.026750000000000003</v>
      </c>
      <c r="X20" s="4">
        <f t="shared" si="1"/>
        <v>-0.08725000000000001</v>
      </c>
      <c r="Y20" s="4">
        <f t="shared" si="1"/>
        <v>-0.013250000000000005</v>
      </c>
      <c r="Z20" s="4">
        <f t="shared" si="1"/>
        <v>-0.02525</v>
      </c>
      <c r="AA20" s="4" t="str">
        <f t="shared" si="1"/>
        <v>---</v>
      </c>
      <c r="AB20" s="4" t="str">
        <f t="shared" si="1"/>
        <v>---</v>
      </c>
      <c r="AD20" s="15">
        <f t="shared" si="38"/>
        <v>-2.2196486922750456</v>
      </c>
      <c r="AE20" s="15">
        <f t="shared" si="39"/>
        <v>-5.012161425187577</v>
      </c>
      <c r="AF20" s="15">
        <f t="shared" si="40"/>
        <v>1.4135813434114783</v>
      </c>
      <c r="AG20" s="15">
        <f t="shared" si="41"/>
        <v>1.571386807848923</v>
      </c>
      <c r="AH20" s="15" t="str">
        <f t="shared" si="42"/>
        <v>---</v>
      </c>
      <c r="AI20" s="15" t="str">
        <f t="shared" si="43"/>
        <v>---</v>
      </c>
      <c r="AK20" s="15">
        <f t="shared" si="44"/>
        <v>-1.061710491550555</v>
      </c>
      <c r="AL20" s="15">
        <f t="shared" si="45"/>
        <v>3.1626547135861047</v>
      </c>
      <c r="AM20" s="15" t="e">
        <f t="shared" si="46"/>
        <v>#NUM!</v>
      </c>
      <c r="AN20" s="14" t="e">
        <f t="shared" si="47"/>
        <v>#NUM!</v>
      </c>
      <c r="AP20" s="15" t="e">
        <f t="shared" si="48"/>
        <v>#NUM!</v>
      </c>
      <c r="AQ20" s="15" t="e">
        <f t="shared" si="49"/>
        <v>#NUM!</v>
      </c>
      <c r="AR20" s="15">
        <f t="shared" si="50"/>
        <v>0.3461264440100241</v>
      </c>
      <c r="AS20" s="15">
        <f t="shared" si="51"/>
        <v>0.4519585465664746</v>
      </c>
      <c r="AT20" s="15" t="str">
        <f t="shared" si="52"/>
        <v>---</v>
      </c>
      <c r="AU20" s="15" t="str">
        <f t="shared" si="53"/>
        <v>---</v>
      </c>
    </row>
    <row r="21" spans="1:47" ht="15">
      <c r="A21" t="s">
        <v>54</v>
      </c>
      <c r="B21" s="27">
        <f>'Raw Plate Reader Measurements'!$R$7</f>
        <v>0.052</v>
      </c>
      <c r="C21" s="27">
        <f>'Raw Plate Reader Measurements'!$R$8</f>
        <v>0.059</v>
      </c>
      <c r="D21" s="27">
        <f>'Raw Plate Reader Measurements'!$R$9</f>
        <v>0.05</v>
      </c>
      <c r="E21" s="27">
        <f>'Raw Plate Reader Measurements'!$R$10</f>
        <v>0.048</v>
      </c>
      <c r="F21" s="3"/>
      <c r="G21" s="3"/>
      <c r="I21" s="27">
        <f>'Raw Plate Reader Measurements'!$G$7</f>
        <v>0.156</v>
      </c>
      <c r="J21" s="27">
        <f>'Raw Plate Reader Measurements'!$G$8</f>
        <v>0</v>
      </c>
      <c r="K21" s="27">
        <f>'Raw Plate Reader Measurements'!$G$9</f>
        <v>0.051</v>
      </c>
      <c r="L21" s="27">
        <f>'Raw Plate Reader Measurements'!$G$10</f>
        <v>0.033</v>
      </c>
      <c r="M21" s="3"/>
      <c r="N21" s="3"/>
      <c r="P21" s="4">
        <f aca="true" t="shared" si="138" ref="P21">IF(ISBLANK(B21),"---",B21-$B$9)</f>
        <v>-0.010000000000000002</v>
      </c>
      <c r="Q21" s="4">
        <f aca="true" t="shared" si="139" ref="Q21">IF(ISBLANK(C21),"---",C21-$B$9)</f>
        <v>-0.0030000000000000027</v>
      </c>
      <c r="R21" s="4">
        <f aca="true" t="shared" si="140" ref="R21">IF(ISBLANK(D21),"---",D21-$B$9)</f>
        <v>-0.011999999999999997</v>
      </c>
      <c r="S21" s="4">
        <f aca="true" t="shared" si="141" ref="S21">IF(ISBLANK(E21),"---",E21-$B$9)</f>
        <v>-0.013999999999999999</v>
      </c>
      <c r="T21" s="4" t="str">
        <f aca="true" t="shared" si="142" ref="T21">IF(ISBLANK(F21),"---",F21-$B$9)</f>
        <v>---</v>
      </c>
      <c r="U21" s="4" t="str">
        <f aca="true" t="shared" si="143" ref="U21">IF(ISBLANK(G21),"---",G21-$B$9)</f>
        <v>---</v>
      </c>
      <c r="W21" s="4">
        <f aca="true" t="shared" si="144" ref="W21">IF(ISBLANK(I21),"---",I21-$I$9)</f>
        <v>0.09775</v>
      </c>
      <c r="X21" s="4">
        <f aca="true" t="shared" si="145" ref="X21">IF(ISBLANK(J21),"---",J21-$I$9)</f>
        <v>-0.05825</v>
      </c>
      <c r="Y21" s="4">
        <f aca="true" t="shared" si="146" ref="Y21">IF(ISBLANK(K21),"---",K21-$I$9)</f>
        <v>-0.0072500000000000064</v>
      </c>
      <c r="Z21" s="4">
        <f aca="true" t="shared" si="147" ref="Z21">IF(ISBLANK(L21),"---",L21-$I$9)</f>
        <v>-0.02525</v>
      </c>
      <c r="AA21" s="4" t="str">
        <f aca="true" t="shared" si="148" ref="AA21">IF(ISBLANK(M21),"---",M21-$I$9)</f>
        <v>---</v>
      </c>
      <c r="AB21" s="4" t="str">
        <f aca="true" t="shared" si="149" ref="AB21">IF(ISBLANK(N21),"---",N21-$I$9)</f>
        <v>---</v>
      </c>
      <c r="AD21" s="15">
        <f aca="true" t="shared" si="150" ref="AD21">IF(AND(ISNUMBER(W21),ISNUMBER(P21)),(W21*$B$3)/(P21*$B$2),"---")</f>
        <v>-7.2999474281456855</v>
      </c>
      <c r="AE21" s="15">
        <f aca="true" t="shared" si="151" ref="AE21">IF(AND(ISNUMBER(X21),ISNUMBER(Q21)),(X21*$B$3)/(Q21*$B$2),"---")</f>
        <v>14.500321830843511</v>
      </c>
      <c r="AF21" s="15">
        <f aca="true" t="shared" si="152" ref="AF21">IF(AND(ISNUMBER(Y21),ISNUMBER(R21)),(Y21*$B$3)/(R21*$B$2),"---")</f>
        <v>0.4511902715605823</v>
      </c>
      <c r="AG21" s="15">
        <f aca="true" t="shared" si="153" ref="AG21">IF(AND(ISNUMBER(Z21),ISNUMBER(S21)),(Z21*$B$3)/(S21*$B$2),"---")</f>
        <v>1.3469029781562196</v>
      </c>
      <c r="AH21" s="15" t="str">
        <f aca="true" t="shared" si="154" ref="AH21">IF(AND(ISNUMBER(AA21),ISNUMBER(T21)),(AA21*$B$3)/(T21*$B$2),"---")</f>
        <v>---</v>
      </c>
      <c r="AI21" s="15" t="str">
        <f aca="true" t="shared" si="155" ref="AI21">IF(AND(ISNUMBER(AB21),ISNUMBER(U21)),(AB21*$B$3)/(U21*$B$2),"---")</f>
        <v>---</v>
      </c>
      <c r="AK21" s="15">
        <f aca="true" t="shared" si="156" ref="AK21">AVERAGE(AD21:AI21)</f>
        <v>2.2496169131036567</v>
      </c>
      <c r="AL21" s="15">
        <f aca="true" t="shared" si="157" ref="AL21">STDEV(AD21:AI21)</f>
        <v>9.042919530818143</v>
      </c>
      <c r="AM21" s="15" t="e">
        <f aca="true" t="shared" si="158" ref="AM21">GEOMEAN(AD21:AI21)</f>
        <v>#NUM!</v>
      </c>
      <c r="AN21" s="14" t="e">
        <f aca="true" t="shared" si="159" ref="AN21">EXP(STDEV(AP21:AU21))</f>
        <v>#NUM!</v>
      </c>
      <c r="AP21" s="15" t="e">
        <f aca="true" t="shared" si="160" ref="AP21">IF(ISNUMBER(AD21),LN(AD21),"---")</f>
        <v>#NUM!</v>
      </c>
      <c r="AQ21" s="15">
        <f aca="true" t="shared" si="161" ref="AQ21">IF(ISNUMBER(AE21),LN(AE21),"---")</f>
        <v>2.674170844410805</v>
      </c>
      <c r="AR21" s="15">
        <f aca="true" t="shared" si="162" ref="AR21">IF(ISNUMBER(AF21),LN(AF21),"---")</f>
        <v>-0.7958661402883099</v>
      </c>
      <c r="AS21" s="15">
        <f aca="true" t="shared" si="163" ref="AS21">IF(ISNUMBER(AG21),LN(AG21),"---")</f>
        <v>0.2978078667392162</v>
      </c>
      <c r="AT21" s="15" t="str">
        <f aca="true" t="shared" si="164" ref="AT21">IF(ISNUMBER(AH21),LN(AH21),"---")</f>
        <v>---</v>
      </c>
      <c r="AU21" s="15" t="str">
        <f aca="true" t="shared" si="165" ref="AU21">IF(ISNUMBER(AI21),LN(AI21),"---")</f>
        <v>---</v>
      </c>
    </row>
    <row r="22" spans="1:47" ht="15">
      <c r="A22" t="s">
        <v>55</v>
      </c>
      <c r="B22" s="27">
        <f>'Raw Plate Reader Measurements'!$R$11</f>
        <v>0.05</v>
      </c>
      <c r="C22" s="27">
        <f>'Raw Plate Reader Measurements'!$R$12</f>
        <v>0.05</v>
      </c>
      <c r="D22" s="27">
        <f>'Raw Plate Reader Measurements'!$R$13</f>
        <v>0.048</v>
      </c>
      <c r="E22" s="27">
        <f>'Raw Plate Reader Measurements'!$R$14</f>
        <v>0.046</v>
      </c>
      <c r="F22" s="3"/>
      <c r="G22" s="3"/>
      <c r="I22" s="27">
        <f>'Raw Plate Reader Measurements'!$G$11</f>
        <v>0.057</v>
      </c>
      <c r="J22" s="27">
        <f>'Raw Plate Reader Measurements'!$G$12</f>
        <v>-0.143</v>
      </c>
      <c r="K22" s="27">
        <f>'Raw Plate Reader Measurements'!$G$13</f>
        <v>-0.045</v>
      </c>
      <c r="L22" s="27">
        <f>'Raw Plate Reader Measurements'!$G$14</f>
        <v>-0.04</v>
      </c>
      <c r="M22" s="3"/>
      <c r="N22" s="3"/>
      <c r="P22" s="4">
        <f t="shared" si="32"/>
        <v>-0.011999999999999997</v>
      </c>
      <c r="Q22" s="4">
        <f t="shared" si="33"/>
        <v>-0.011999999999999997</v>
      </c>
      <c r="R22" s="4">
        <f t="shared" si="34"/>
        <v>-0.013999999999999999</v>
      </c>
      <c r="S22" s="4">
        <f t="shared" si="35"/>
        <v>-0.016</v>
      </c>
      <c r="T22" s="4" t="str">
        <f t="shared" si="36"/>
        <v>---</v>
      </c>
      <c r="U22" s="4" t="str">
        <f t="shared" si="37"/>
        <v>---</v>
      </c>
      <c r="W22" s="4">
        <f t="shared" si="1"/>
        <v>-0.0012500000000000011</v>
      </c>
      <c r="X22" s="4">
        <f t="shared" si="1"/>
        <v>-0.20124999999999998</v>
      </c>
      <c r="Y22" s="4">
        <f t="shared" si="1"/>
        <v>-0.10325000000000001</v>
      </c>
      <c r="Z22" s="4">
        <f t="shared" si="1"/>
        <v>-0.09825</v>
      </c>
      <c r="AA22" s="4" t="str">
        <f t="shared" si="1"/>
        <v>---</v>
      </c>
      <c r="AB22" s="4" t="str">
        <f t="shared" si="1"/>
        <v>---</v>
      </c>
      <c r="AD22" s="15">
        <f t="shared" si="38"/>
        <v>0.07779142613113486</v>
      </c>
      <c r="AE22" s="15">
        <f t="shared" si="39"/>
        <v>12.524419607112701</v>
      </c>
      <c r="AF22" s="15">
        <f t="shared" si="40"/>
        <v>5.507632970084343</v>
      </c>
      <c r="AG22" s="15">
        <f t="shared" si="41"/>
        <v>4.585804570430396</v>
      </c>
      <c r="AH22" s="15" t="str">
        <f t="shared" si="42"/>
        <v>---</v>
      </c>
      <c r="AI22" s="15" t="str">
        <f t="shared" si="43"/>
        <v>---</v>
      </c>
      <c r="AK22" s="15">
        <f t="shared" si="44"/>
        <v>5.673912143439644</v>
      </c>
      <c r="AL22" s="15">
        <f t="shared" si="45"/>
        <v>5.146443640886444</v>
      </c>
      <c r="AM22" s="15">
        <f t="shared" si="46"/>
        <v>2.227242315349462</v>
      </c>
      <c r="AN22" s="14">
        <f t="shared" si="47"/>
        <v>9.763036791407414</v>
      </c>
      <c r="AP22" s="15">
        <f t="shared" si="48"/>
        <v>-2.5537240578406837</v>
      </c>
      <c r="AQ22" s="15">
        <f t="shared" si="49"/>
        <v>2.5276803071437786</v>
      </c>
      <c r="AR22" s="15">
        <f t="shared" si="50"/>
        <v>1.7061349428589894</v>
      </c>
      <c r="AS22" s="15">
        <f t="shared" si="51"/>
        <v>1.5229655691426953</v>
      </c>
      <c r="AT22" s="15" t="str">
        <f t="shared" si="52"/>
        <v>---</v>
      </c>
      <c r="AU22" s="15" t="str">
        <f t="shared" si="53"/>
        <v>---</v>
      </c>
    </row>
    <row r="23" spans="1:47" ht="15">
      <c r="A23" t="s">
        <v>56</v>
      </c>
      <c r="B23" s="27">
        <f>'Raw Plate Reader Measurements'!$S$7</f>
        <v>0.054</v>
      </c>
      <c r="C23" s="27">
        <f>'Raw Plate Reader Measurements'!$S$8</f>
        <v>0.059</v>
      </c>
      <c r="D23" s="27">
        <f>'Raw Plate Reader Measurements'!$S$9</f>
        <v>0.051</v>
      </c>
      <c r="E23" s="27">
        <f>'Raw Plate Reader Measurements'!$S$10</f>
        <v>0.053</v>
      </c>
      <c r="F23" s="3"/>
      <c r="G23" s="3"/>
      <c r="I23" s="27">
        <f>'Raw Plate Reader Measurements'!$H$7</f>
        <v>-0.057</v>
      </c>
      <c r="J23" s="27">
        <f>'Raw Plate Reader Measurements'!$H$8</f>
        <v>0.022</v>
      </c>
      <c r="K23" s="27">
        <f>'Raw Plate Reader Measurements'!$H$9</f>
        <v>0.006</v>
      </c>
      <c r="L23" s="27">
        <f>'Raw Plate Reader Measurements'!$H$10</f>
        <v>0.05</v>
      </c>
      <c r="M23" s="3"/>
      <c r="N23" s="3"/>
      <c r="P23" s="4">
        <f aca="true" t="shared" si="166" ref="P23">IF(ISBLANK(B23),"---",B23-$B$9)</f>
        <v>-0.008</v>
      </c>
      <c r="Q23" s="4">
        <f aca="true" t="shared" si="167" ref="Q23">IF(ISBLANK(C23),"---",C23-$B$9)</f>
        <v>-0.0030000000000000027</v>
      </c>
      <c r="R23" s="4">
        <f aca="true" t="shared" si="168" ref="R23">IF(ISBLANK(D23),"---",D23-$B$9)</f>
        <v>-0.011000000000000003</v>
      </c>
      <c r="S23" s="4">
        <f aca="true" t="shared" si="169" ref="S23">IF(ISBLANK(E23),"---",E23-$B$9)</f>
        <v>-0.009000000000000001</v>
      </c>
      <c r="T23" s="4" t="str">
        <f aca="true" t="shared" si="170" ref="T23">IF(ISBLANK(F23),"---",F23-$B$9)</f>
        <v>---</v>
      </c>
      <c r="U23" s="4" t="str">
        <f aca="true" t="shared" si="171" ref="U23">IF(ISBLANK(G23),"---",G23-$B$9)</f>
        <v>---</v>
      </c>
      <c r="W23" s="4">
        <f aca="true" t="shared" si="172" ref="W23">IF(ISBLANK(I23),"---",I23-$I$9)</f>
        <v>-0.11525</v>
      </c>
      <c r="X23" s="4">
        <f aca="true" t="shared" si="173" ref="X23">IF(ISBLANK(J23),"---",J23-$I$9)</f>
        <v>-0.036250000000000004</v>
      </c>
      <c r="Y23" s="4">
        <f aca="true" t="shared" si="174" ref="Y23">IF(ISBLANK(K23),"---",K23-$I$9)</f>
        <v>-0.052250000000000005</v>
      </c>
      <c r="Z23" s="4">
        <f aca="true" t="shared" si="175" ref="Z23">IF(ISBLANK(L23),"---",L23-$I$9)</f>
        <v>-0.00825</v>
      </c>
      <c r="AA23" s="4" t="str">
        <f aca="true" t="shared" si="176" ref="AA23">IF(ISBLANK(M23),"---",M23-$I$9)</f>
        <v>---</v>
      </c>
      <c r="AB23" s="4" t="str">
        <f aca="true" t="shared" si="177" ref="AB23">IF(ISBLANK(N23),"---",N23-$I$9)</f>
        <v>---</v>
      </c>
      <c r="AD23" s="15">
        <f aca="true" t="shared" si="178" ref="AD23">IF(AND(ISNUMBER(W23),ISNUMBER(P23)),(W23*$B$3)/(P23*$B$2),"---")</f>
        <v>10.75855423393594</v>
      </c>
      <c r="AE23" s="15">
        <f aca="true" t="shared" si="179" ref="AE23">IF(AND(ISNUMBER(X23),ISNUMBER(Q23)),(X23*$B$3)/(Q23*$B$2),"---")</f>
        <v>9.023805431211626</v>
      </c>
      <c r="AF23" s="15">
        <f aca="true" t="shared" si="180" ref="AF23">IF(AND(ISNUMBER(Y23),ISNUMBER(R23)),(Y23*$B$3)/(R23*$B$2),"---")</f>
        <v>3.547289031579745</v>
      </c>
      <c r="AG23" s="15">
        <f aca="true" t="shared" si="181" ref="AG23">IF(AND(ISNUMBER(Z23),ISNUMBER(S23)),(Z23*$B$3)/(S23*$B$2),"---")</f>
        <v>0.684564549953986</v>
      </c>
      <c r="AH23" s="15" t="str">
        <f aca="true" t="shared" si="182" ref="AH23">IF(AND(ISNUMBER(AA23),ISNUMBER(T23)),(AA23*$B$3)/(T23*$B$2),"---")</f>
        <v>---</v>
      </c>
      <c r="AI23" s="15" t="str">
        <f aca="true" t="shared" si="183" ref="AI23">IF(AND(ISNUMBER(AB23),ISNUMBER(U23)),(AB23*$B$3)/(U23*$B$2),"---")</f>
        <v>---</v>
      </c>
      <c r="AK23" s="15">
        <f aca="true" t="shared" si="184" ref="AK23">AVERAGE(AD23:AI23)</f>
        <v>6.003553311670324</v>
      </c>
      <c r="AL23" s="15">
        <f aca="true" t="shared" si="185" ref="AL23">STDEV(AD23:AI23)</f>
        <v>4.69243477302399</v>
      </c>
      <c r="AM23" s="15">
        <f aca="true" t="shared" si="186" ref="AM23">GEOMEAN(AD23:AI23)</f>
        <v>3.9184440896496806</v>
      </c>
      <c r="AN23" s="14">
        <f aca="true" t="shared" si="187" ref="AN23">EXP(STDEV(AP23:AU23))</f>
        <v>3.5286490390045313</v>
      </c>
      <c r="AP23" s="15">
        <f aca="true" t="shared" si="188" ref="AP23">IF(ISNUMBER(AD23),LN(AD23),"---")</f>
        <v>2.3757011808300277</v>
      </c>
      <c r="AQ23" s="15">
        <f aca="true" t="shared" si="189" ref="AQ23">IF(ISNUMBER(AE23),LN(AE23),"---")</f>
        <v>2.199866133265679</v>
      </c>
      <c r="AR23" s="15">
        <f aca="true" t="shared" si="190" ref="AR23">IF(ISNUMBER(AF23),LN(AF23),"---")</f>
        <v>1.2661836586796553</v>
      </c>
      <c r="AS23" s="15">
        <f aca="true" t="shared" si="191" ref="AS23">IF(ISNUMBER(AG23),LN(AG23),"---")</f>
        <v>-0.37897233635652416</v>
      </c>
      <c r="AT23" s="15" t="str">
        <f aca="true" t="shared" si="192" ref="AT23">IF(ISNUMBER(AH23),LN(AH23),"---")</f>
        <v>---</v>
      </c>
      <c r="AU23" s="15" t="str">
        <f aca="true" t="shared" si="193" ref="AU23">IF(ISNUMBER(AI23),LN(AI23),"---")</f>
        <v>---</v>
      </c>
    </row>
    <row r="24" spans="1:47" ht="15">
      <c r="A24" t="s">
        <v>57</v>
      </c>
      <c r="B24" s="27">
        <f>'Raw Plate Reader Measurements'!$S$11</f>
        <v>0.051</v>
      </c>
      <c r="C24" s="27">
        <f>'Raw Plate Reader Measurements'!$S$12</f>
        <v>0.053</v>
      </c>
      <c r="D24" s="27">
        <f>'Raw Plate Reader Measurements'!$S$13</f>
        <v>0.051</v>
      </c>
      <c r="E24" s="27">
        <f>'Raw Plate Reader Measurements'!$S$14</f>
        <v>0.048</v>
      </c>
      <c r="F24" s="3"/>
      <c r="G24" s="3"/>
      <c r="I24" s="27">
        <f>'Raw Plate Reader Measurements'!$H$11</f>
        <v>-0.045</v>
      </c>
      <c r="J24" s="27">
        <f>'Raw Plate Reader Measurements'!$H$12</f>
        <v>-0.034</v>
      </c>
      <c r="K24" s="27">
        <f>'Raw Plate Reader Measurements'!$H$13</f>
        <v>0.09</v>
      </c>
      <c r="L24" s="27">
        <f>'Raw Plate Reader Measurements'!$H$14</f>
        <v>0.073</v>
      </c>
      <c r="M24" s="3"/>
      <c r="N24" s="3"/>
      <c r="P24" s="4">
        <f t="shared" si="32"/>
        <v>-0.011000000000000003</v>
      </c>
      <c r="Q24" s="4">
        <f t="shared" si="33"/>
        <v>-0.009000000000000001</v>
      </c>
      <c r="R24" s="4">
        <f t="shared" si="34"/>
        <v>-0.011000000000000003</v>
      </c>
      <c r="S24" s="4">
        <f t="shared" si="35"/>
        <v>-0.013999999999999999</v>
      </c>
      <c r="T24" s="4" t="str">
        <f t="shared" si="36"/>
        <v>---</v>
      </c>
      <c r="U24" s="4" t="str">
        <f t="shared" si="37"/>
        <v>---</v>
      </c>
      <c r="W24" s="4">
        <f t="shared" si="1"/>
        <v>-0.10325000000000001</v>
      </c>
      <c r="X24" s="4">
        <f t="shared" si="1"/>
        <v>-0.09225</v>
      </c>
      <c r="Y24" s="4">
        <f t="shared" si="1"/>
        <v>0.031749999999999994</v>
      </c>
      <c r="Z24" s="4">
        <f t="shared" si="1"/>
        <v>0.014749999999999992</v>
      </c>
      <c r="AA24" s="4" t="str">
        <f t="shared" si="1"/>
        <v>---</v>
      </c>
      <c r="AB24" s="4" t="str">
        <f t="shared" si="1"/>
        <v>---</v>
      </c>
      <c r="AD24" s="15">
        <f t="shared" si="38"/>
        <v>7.009714689198252</v>
      </c>
      <c r="AE24" s="15">
        <f t="shared" si="39"/>
        <v>7.65467633130366</v>
      </c>
      <c r="AF24" s="15">
        <f t="shared" si="40"/>
        <v>-2.1555296986154424</v>
      </c>
      <c r="AG24" s="15">
        <f t="shared" si="41"/>
        <v>-0.7868047100120485</v>
      </c>
      <c r="AH24" s="15" t="str">
        <f t="shared" si="42"/>
        <v>---</v>
      </c>
      <c r="AI24" s="15" t="str">
        <f t="shared" si="43"/>
        <v>---</v>
      </c>
      <c r="AK24" s="15">
        <f t="shared" si="44"/>
        <v>2.9305141529686054</v>
      </c>
      <c r="AL24" s="15">
        <f t="shared" si="45"/>
        <v>5.120022359693862</v>
      </c>
      <c r="AM24" s="15" t="e">
        <f t="shared" si="46"/>
        <v>#NUM!</v>
      </c>
      <c r="AN24" s="14" t="e">
        <f t="shared" si="47"/>
        <v>#NUM!</v>
      </c>
      <c r="AP24" s="15">
        <f t="shared" si="48"/>
        <v>1.947296999675877</v>
      </c>
      <c r="AQ24" s="15">
        <f t="shared" si="49"/>
        <v>2.035316746217523</v>
      </c>
      <c r="AR24" s="15" t="e">
        <f t="shared" si="50"/>
        <v>#NUM!</v>
      </c>
      <c r="AS24" s="15" t="e">
        <f t="shared" si="51"/>
        <v>#NUM!</v>
      </c>
      <c r="AT24" s="15" t="str">
        <f t="shared" si="52"/>
        <v>---</v>
      </c>
      <c r="AU24" s="15" t="str">
        <f t="shared" si="53"/>
        <v>---</v>
      </c>
    </row>
    <row r="25" spans="1:47" ht="15">
      <c r="A25" t="s">
        <v>58</v>
      </c>
      <c r="B25" s="27">
        <f>'Raw Plate Reader Measurements'!$T$7</f>
        <v>0.056</v>
      </c>
      <c r="C25" s="27">
        <f>'Raw Plate Reader Measurements'!$T$8</f>
        <v>0.06</v>
      </c>
      <c r="D25" s="27">
        <f>'Raw Plate Reader Measurements'!$T$9</f>
        <v>0.05</v>
      </c>
      <c r="E25" s="27">
        <f>'Raw Plate Reader Measurements'!$T$10</f>
        <v>0.052</v>
      </c>
      <c r="F25" s="3"/>
      <c r="G25" s="3"/>
      <c r="I25" s="27">
        <f>'Raw Plate Reader Measurements'!$I$7</f>
        <v>0.119</v>
      </c>
      <c r="J25" s="27">
        <f>'Raw Plate Reader Measurements'!$I$8</f>
        <v>0.136</v>
      </c>
      <c r="K25" s="27">
        <f>'Raw Plate Reader Measurements'!$I$9</f>
        <v>-0.022</v>
      </c>
      <c r="L25" s="27">
        <f>'Raw Plate Reader Measurements'!$I$10</f>
        <v>0.011</v>
      </c>
      <c r="M25" s="3"/>
      <c r="N25" s="3"/>
      <c r="P25" s="4">
        <f aca="true" t="shared" si="194" ref="P25">IF(ISBLANK(B25),"---",B25-$B$9)</f>
        <v>-0.005999999999999998</v>
      </c>
      <c r="Q25" s="4">
        <f aca="true" t="shared" si="195" ref="Q25">IF(ISBLANK(C25),"---",C25-$B$9)</f>
        <v>-0.0020000000000000018</v>
      </c>
      <c r="R25" s="4">
        <f aca="true" t="shared" si="196" ref="R25">IF(ISBLANK(D25),"---",D25-$B$9)</f>
        <v>-0.011999999999999997</v>
      </c>
      <c r="S25" s="4">
        <f aca="true" t="shared" si="197" ref="S25">IF(ISBLANK(E25),"---",E25-$B$9)</f>
        <v>-0.010000000000000002</v>
      </c>
      <c r="T25" s="4" t="str">
        <f aca="true" t="shared" si="198" ref="T25">IF(ISBLANK(F25),"---",F25-$B$9)</f>
        <v>---</v>
      </c>
      <c r="U25" s="4" t="str">
        <f aca="true" t="shared" si="199" ref="U25">IF(ISBLANK(G25),"---",G25-$B$9)</f>
        <v>---</v>
      </c>
      <c r="W25" s="4">
        <f aca="true" t="shared" si="200" ref="W25">IF(ISBLANK(I25),"---",I25-$I$9)</f>
        <v>0.06074999999999999</v>
      </c>
      <c r="X25" s="4">
        <f aca="true" t="shared" si="201" ref="X25">IF(ISBLANK(J25),"---",J25-$I$9)</f>
        <v>0.07775000000000001</v>
      </c>
      <c r="Y25" s="4">
        <f aca="true" t="shared" si="202" ref="Y25">IF(ISBLANK(K25),"---",K25-$I$9)</f>
        <v>-0.08025</v>
      </c>
      <c r="Z25" s="4">
        <f aca="true" t="shared" si="203" ref="Z25">IF(ISBLANK(L25),"---",L25-$I$9)</f>
        <v>-0.04725</v>
      </c>
      <c r="AA25" s="4" t="str">
        <f aca="true" t="shared" si="204" ref="AA25">IF(ISBLANK(M25),"---",M25-$I$9)</f>
        <v>---</v>
      </c>
      <c r="AB25" s="4" t="str">
        <f aca="true" t="shared" si="205" ref="AB25">IF(ISBLANK(N25),"---",N25-$I$9)</f>
        <v>---</v>
      </c>
      <c r="AD25" s="15">
        <f aca="true" t="shared" si="206" ref="AD25">IF(AND(ISNUMBER(W25),ISNUMBER(P25)),(W25*$B$3)/(P25*$B$2),"---")</f>
        <v>-7.561326619946301</v>
      </c>
      <c r="AE25" s="15">
        <f aca="true" t="shared" si="207" ref="AE25">IF(AND(ISNUMBER(X25),ISNUMBER(Q25)),(X25*$B$3)/(Q25*$B$2),"---")</f>
        <v>-29.031760232139476</v>
      </c>
      <c r="AF25" s="15">
        <f aca="true" t="shared" si="208" ref="AF25">IF(AND(ISNUMBER(Y25),ISNUMBER(R25)),(Y25*$B$3)/(R25*$B$2),"---")</f>
        <v>4.994209557618854</v>
      </c>
      <c r="AG25" s="15">
        <f aca="true" t="shared" si="209" ref="AG25">IF(AND(ISNUMBER(Z25),ISNUMBER(S25)),(Z25*$B$3)/(S25*$B$2),"---")</f>
        <v>3.5286190893082727</v>
      </c>
      <c r="AH25" s="15" t="str">
        <f aca="true" t="shared" si="210" ref="AH25">IF(AND(ISNUMBER(AA25),ISNUMBER(T25)),(AA25*$B$3)/(T25*$B$2),"---")</f>
        <v>---</v>
      </c>
      <c r="AI25" s="15" t="str">
        <f aca="true" t="shared" si="211" ref="AI25">IF(AND(ISNUMBER(AB25),ISNUMBER(U25)),(AB25*$B$3)/(U25*$B$2),"---")</f>
        <v>---</v>
      </c>
      <c r="AK25" s="15">
        <f aca="true" t="shared" si="212" ref="AK25">AVERAGE(AD25:AI25)</f>
        <v>-7.017564551289663</v>
      </c>
      <c r="AL25" s="15">
        <f aca="true" t="shared" si="213" ref="AL25">STDEV(AD25:AI25)</f>
        <v>15.710136804907384</v>
      </c>
      <c r="AM25" s="15" t="e">
        <f aca="true" t="shared" si="214" ref="AM25">GEOMEAN(AD25:AI25)</f>
        <v>#NUM!</v>
      </c>
      <c r="AN25" s="14" t="e">
        <f aca="true" t="shared" si="215" ref="AN25">EXP(STDEV(AP25:AU25))</f>
        <v>#NUM!</v>
      </c>
      <c r="AP25" s="15" t="e">
        <f aca="true" t="shared" si="216" ref="AP25">IF(ISNUMBER(AD25),LN(AD25),"---")</f>
        <v>#NUM!</v>
      </c>
      <c r="AQ25" s="15" t="e">
        <f aca="true" t="shared" si="217" ref="AQ25">IF(ISNUMBER(AE25),LN(AE25),"---")</f>
        <v>#NUM!</v>
      </c>
      <c r="AR25" s="15">
        <f aca="true" t="shared" si="218" ref="AR25">IF(ISNUMBER(AF25),LN(AF25),"---")</f>
        <v>1.608279152855231</v>
      </c>
      <c r="AS25" s="15">
        <f aca="true" t="shared" si="219" ref="AS25">IF(ISNUMBER(AG25),LN(AG25),"---")</f>
        <v>1.2609066015788115</v>
      </c>
      <c r="AT25" s="15" t="str">
        <f aca="true" t="shared" si="220" ref="AT25">IF(ISNUMBER(AH25),LN(AH25),"---")</f>
        <v>---</v>
      </c>
      <c r="AU25" s="15" t="str">
        <f aca="true" t="shared" si="221" ref="AU25">IF(ISNUMBER(AI25),LN(AI25),"---")</f>
        <v>---</v>
      </c>
    </row>
    <row r="26" spans="1:47" ht="15">
      <c r="A26" t="s">
        <v>59</v>
      </c>
      <c r="B26" s="27">
        <f>'Raw Plate Reader Measurements'!$T$11</f>
        <v>0.05</v>
      </c>
      <c r="C26" s="27">
        <f>'Raw Plate Reader Measurements'!$T$12</f>
        <v>0.05</v>
      </c>
      <c r="D26" s="27">
        <f>'Raw Plate Reader Measurements'!$T$13</f>
        <v>0.05</v>
      </c>
      <c r="E26" s="27">
        <f>'Raw Plate Reader Measurements'!$T$14</f>
        <v>0.044</v>
      </c>
      <c r="F26" s="3"/>
      <c r="G26" s="3"/>
      <c r="I26" s="27">
        <f>'Raw Plate Reader Measurements'!$I$11</f>
        <v>-0.011</v>
      </c>
      <c r="J26" s="27">
        <f>'Raw Plate Reader Measurements'!$I$12</f>
        <v>0.006</v>
      </c>
      <c r="K26" s="27">
        <f>'Raw Plate Reader Measurements'!$I$13</f>
        <v>0.023</v>
      </c>
      <c r="L26" s="27">
        <f>'Raw Plate Reader Measurements'!$I$14</f>
        <v>-0.011</v>
      </c>
      <c r="M26" s="3"/>
      <c r="N26" s="3"/>
      <c r="P26" s="4">
        <f t="shared" si="32"/>
        <v>-0.011999999999999997</v>
      </c>
      <c r="Q26" s="4">
        <f t="shared" si="33"/>
        <v>-0.011999999999999997</v>
      </c>
      <c r="R26" s="4">
        <f t="shared" si="34"/>
        <v>-0.011999999999999997</v>
      </c>
      <c r="S26" s="4">
        <f t="shared" si="35"/>
        <v>-0.018000000000000002</v>
      </c>
      <c r="T26" s="4" t="str">
        <f t="shared" si="36"/>
        <v>---</v>
      </c>
      <c r="U26" s="4" t="str">
        <f t="shared" si="37"/>
        <v>---</v>
      </c>
      <c r="W26" s="4">
        <f t="shared" si="1"/>
        <v>-0.06925</v>
      </c>
      <c r="X26" s="4">
        <f t="shared" si="1"/>
        <v>-0.052250000000000005</v>
      </c>
      <c r="Y26" s="4">
        <f t="shared" si="1"/>
        <v>-0.035250000000000004</v>
      </c>
      <c r="Z26" s="4">
        <f t="shared" si="1"/>
        <v>-0.06925</v>
      </c>
      <c r="AA26" s="4" t="str">
        <f t="shared" si="1"/>
        <v>---</v>
      </c>
      <c r="AB26" s="4" t="str">
        <f t="shared" si="1"/>
        <v>---</v>
      </c>
      <c r="AD26" s="15">
        <f t="shared" si="38"/>
        <v>4.3096450076648685</v>
      </c>
      <c r="AE26" s="15">
        <f t="shared" si="39"/>
        <v>3.251681612281435</v>
      </c>
      <c r="AF26" s="15">
        <f t="shared" si="40"/>
        <v>2.1937182168980014</v>
      </c>
      <c r="AG26" s="15">
        <f t="shared" si="41"/>
        <v>2.873096671776578</v>
      </c>
      <c r="AH26" s="15" t="str">
        <f t="shared" si="42"/>
        <v>---</v>
      </c>
      <c r="AI26" s="15" t="str">
        <f t="shared" si="43"/>
        <v>---</v>
      </c>
      <c r="AK26" s="15">
        <f t="shared" si="44"/>
        <v>3.157035377155221</v>
      </c>
      <c r="AL26" s="15">
        <f t="shared" si="45"/>
        <v>0.8843204565889916</v>
      </c>
      <c r="AM26" s="15">
        <f t="shared" si="46"/>
        <v>3.065632901983569</v>
      </c>
      <c r="AN26" s="14">
        <f t="shared" si="47"/>
        <v>1.3235098710063444</v>
      </c>
      <c r="AP26" s="15">
        <f t="shared" si="48"/>
        <v>1.4608555359125537</v>
      </c>
      <c r="AQ26" s="15">
        <f t="shared" si="49"/>
        <v>1.179172281690026</v>
      </c>
      <c r="AR26" s="15">
        <f t="shared" si="50"/>
        <v>0.7855979201033834</v>
      </c>
      <c r="AS26" s="15">
        <f t="shared" si="51"/>
        <v>1.0553904278043889</v>
      </c>
      <c r="AT26" s="15" t="str">
        <f t="shared" si="52"/>
        <v>---</v>
      </c>
      <c r="AU26" s="15" t="str">
        <f t="shared" si="53"/>
        <v>---</v>
      </c>
    </row>
    <row r="28" ht="15">
      <c r="A28" s="24" t="s">
        <v>39</v>
      </c>
    </row>
    <row r="29" spans="1:47" ht="15">
      <c r="A29" t="s">
        <v>44</v>
      </c>
      <c r="B29" s="27">
        <f>'Raw Plate Reader Measurements'!$M$17</f>
        <v>0.068</v>
      </c>
      <c r="C29" s="27">
        <f>'Raw Plate Reader Measurements'!$M$18</f>
        <v>0.066</v>
      </c>
      <c r="D29" s="27">
        <f>'Raw Plate Reader Measurements'!$M$19</f>
        <v>0.068</v>
      </c>
      <c r="E29" s="27">
        <f>'Raw Plate Reader Measurements'!$M$20</f>
        <v>0.069</v>
      </c>
      <c r="F29" s="3"/>
      <c r="G29" s="3"/>
      <c r="I29" s="27">
        <f>'Raw Plate Reader Measurements'!$B$17</f>
        <v>0</v>
      </c>
      <c r="J29" s="27">
        <f>'Raw Plate Reader Measurements'!$B$18</f>
        <v>0.119</v>
      </c>
      <c r="K29" s="27">
        <f>'Raw Plate Reader Measurements'!$B$19</f>
        <v>0.218</v>
      </c>
      <c r="L29" s="27">
        <f>'Raw Plate Reader Measurements'!$B$20</f>
        <v>0.057</v>
      </c>
      <c r="M29" s="3"/>
      <c r="N29" s="3"/>
      <c r="P29" s="4">
        <f aca="true" t="shared" si="222" ref="P29:P44">IF(ISBLANK(B29),"---",B29-$B$9)</f>
        <v>0.006000000000000005</v>
      </c>
      <c r="Q29" s="4">
        <f aca="true" t="shared" si="223" ref="Q29:Q44">IF(ISBLANK(C29),"---",C29-$B$9)</f>
        <v>0.0040000000000000036</v>
      </c>
      <c r="R29" s="4">
        <f aca="true" t="shared" si="224" ref="R29:R44">IF(ISBLANK(D29),"---",D29-$B$9)</f>
        <v>0.006000000000000005</v>
      </c>
      <c r="S29" s="4">
        <f aca="true" t="shared" si="225" ref="S29:S44">IF(ISBLANK(E29),"---",E29-$B$9)</f>
        <v>0.007000000000000006</v>
      </c>
      <c r="T29" s="4" t="str">
        <f aca="true" t="shared" si="226" ref="T29:T44">IF(ISBLANK(F29),"---",F29-$B$9)</f>
        <v>---</v>
      </c>
      <c r="U29" s="4" t="str">
        <f aca="true" t="shared" si="227" ref="U29:U44">IF(ISBLANK(G29),"---",G29-$B$9)</f>
        <v>---</v>
      </c>
      <c r="W29" s="4">
        <f aca="true" t="shared" si="228" ref="W29:W44">IF(ISBLANK(I29),"---",I29-$I$9)</f>
        <v>-0.05825</v>
      </c>
      <c r="X29" s="4">
        <f aca="true" t="shared" si="229" ref="X29:X44">IF(ISBLANK(J29),"---",J29-$I$9)</f>
        <v>0.06074999999999999</v>
      </c>
      <c r="Y29" s="4">
        <f aca="true" t="shared" si="230" ref="Y29:Y44">IF(ISBLANK(K29),"---",K29-$I$9)</f>
        <v>0.15975</v>
      </c>
      <c r="Z29" s="4">
        <f aca="true" t="shared" si="231" ref="Z29:Z44">IF(ISBLANK(L29),"---",L29-$I$9)</f>
        <v>-0.0012500000000000011</v>
      </c>
      <c r="AA29" s="4" t="str">
        <f aca="true" t="shared" si="232" ref="AA29:AA44">IF(ISBLANK(M29),"---",M29-$I$9)</f>
        <v>---</v>
      </c>
      <c r="AB29" s="4" t="str">
        <f aca="true" t="shared" si="233" ref="AB29:AB44">IF(ISBLANK(N29),"---",N29-$I$9)</f>
        <v>---</v>
      </c>
      <c r="AD29" s="15">
        <f aca="true" t="shared" si="234" ref="AD29:AD44">IF(AND(ISNUMBER(W29),ISNUMBER(P29)),(W29*$B$3)/(P29*$B$2),"---")</f>
        <v>-7.2501609154217554</v>
      </c>
      <c r="AE29" s="15">
        <f aca="true" t="shared" si="235" ref="AE29:AE44">IF(AND(ISNUMBER(X29),ISNUMBER(Q29)),(X29*$B$3)/(Q29*$B$2),"---")</f>
        <v>11.341989929919439</v>
      </c>
      <c r="AF29" s="15">
        <f aca="true" t="shared" si="236" ref="AF29:AF44">IF(AND(ISNUMBER(Y29),ISNUMBER(R29)),(Y29*$B$3)/(R29*$B$2),"---")</f>
        <v>19.88348851911803</v>
      </c>
      <c r="AG29" s="15">
        <f aca="true" t="shared" si="237" ref="AG29:AG44">IF(AND(ISNUMBER(Z29),ISNUMBER(S29)),(Z29*$B$3)/(S29*$B$2),"---")</f>
        <v>-0.13335673051051675</v>
      </c>
      <c r="AH29" s="15" t="str">
        <f aca="true" t="shared" si="238" ref="AH29:AH44">IF(AND(ISNUMBER(AA29),ISNUMBER(T29)),(AA29*$B$3)/(T29*$B$2),"---")</f>
        <v>---</v>
      </c>
      <c r="AI29" s="15" t="str">
        <f aca="true" t="shared" si="239" ref="AI29:AI44">IF(AND(ISNUMBER(AB29),ISNUMBER(U29)),(AB29*$B$3)/(U29*$B$2),"---")</f>
        <v>---</v>
      </c>
      <c r="AK29" s="15">
        <f>AVERAGE(AD29:AI29)</f>
        <v>5.960490200776299</v>
      </c>
      <c r="AL29" s="15">
        <f>STDEV(AD29:AI29)</f>
        <v>12.034210884573653</v>
      </c>
      <c r="AM29" s="15" t="e">
        <f>GEOMEAN(AD29:AI29)</f>
        <v>#NUM!</v>
      </c>
      <c r="AN29" s="14" t="e">
        <f>EXP(STDEV(AP29:AU29))</f>
        <v>#NUM!</v>
      </c>
      <c r="AP29" s="15" t="e">
        <f>IF(ISNUMBER(AD29),LN(AD29),"---")</f>
        <v>#NUM!</v>
      </c>
      <c r="AQ29" s="15">
        <f aca="true" t="shared" si="240" ref="AQ29:AQ44">IF(ISNUMBER(AE29),LN(AE29),"---")</f>
        <v>2.428511761733872</v>
      </c>
      <c r="AR29" s="15">
        <f aca="true" t="shared" si="241" ref="AR29:AR44">IF(ISNUMBER(AF29),LN(AF29),"---")</f>
        <v>2.989889664662694</v>
      </c>
      <c r="AS29" s="15" t="e">
        <f aca="true" t="shared" si="242" ref="AS29:AS44">IF(ISNUMBER(AG29),LN(AG29),"---")</f>
        <v>#NUM!</v>
      </c>
      <c r="AT29" s="15" t="str">
        <f aca="true" t="shared" si="243" ref="AT29:AT44">IF(ISNUMBER(AH29),LN(AH29),"---")</f>
        <v>---</v>
      </c>
      <c r="AU29" s="15" t="str">
        <f aca="true" t="shared" si="244" ref="AU29:AU44">IF(ISNUMBER(AI29),LN(AI29),"---")</f>
        <v>---</v>
      </c>
    </row>
    <row r="30" spans="1:47" ht="15">
      <c r="A30" t="s">
        <v>45</v>
      </c>
      <c r="B30" s="27">
        <f>'Raw Plate Reader Measurements'!$M$21</f>
        <v>0.063</v>
      </c>
      <c r="C30" s="27">
        <f>'Raw Plate Reader Measurements'!$M$22</f>
        <v>0.066</v>
      </c>
      <c r="D30" s="27">
        <f>'Raw Plate Reader Measurements'!$M$23</f>
        <v>0.069</v>
      </c>
      <c r="E30" s="27">
        <f>'Raw Plate Reader Measurements'!$M$24</f>
        <v>0.065</v>
      </c>
      <c r="F30" s="3"/>
      <c r="G30" s="3"/>
      <c r="I30" s="27">
        <f>'Raw Plate Reader Measurements'!$B$21</f>
        <v>0.116</v>
      </c>
      <c r="J30" s="27">
        <f>'Raw Plate Reader Measurements'!$B$22</f>
        <v>0.148</v>
      </c>
      <c r="K30" s="27">
        <f>'Raw Plate Reader Measurements'!$B$23</f>
        <v>-0.011</v>
      </c>
      <c r="L30" s="27">
        <f>'Raw Plate Reader Measurements'!$B$24</f>
        <v>-0.017</v>
      </c>
      <c r="M30" s="3"/>
      <c r="N30" s="3"/>
      <c r="P30" s="4">
        <f t="shared" si="222"/>
        <v>0.0010000000000000009</v>
      </c>
      <c r="Q30" s="4">
        <f t="shared" si="223"/>
        <v>0.0040000000000000036</v>
      </c>
      <c r="R30" s="4">
        <f t="shared" si="224"/>
        <v>0.007000000000000006</v>
      </c>
      <c r="S30" s="4">
        <f t="shared" si="225"/>
        <v>0.0030000000000000027</v>
      </c>
      <c r="T30" s="4" t="str">
        <f t="shared" si="226"/>
        <v>---</v>
      </c>
      <c r="U30" s="4" t="str">
        <f t="shared" si="227"/>
        <v>---</v>
      </c>
      <c r="W30" s="4">
        <f t="shared" si="228"/>
        <v>0.05775</v>
      </c>
      <c r="X30" s="4">
        <f t="shared" si="229"/>
        <v>0.08975</v>
      </c>
      <c r="Y30" s="4">
        <f t="shared" si="230"/>
        <v>-0.06925</v>
      </c>
      <c r="Z30" s="4">
        <f t="shared" si="231"/>
        <v>-0.07525000000000001</v>
      </c>
      <c r="AA30" s="4" t="str">
        <f t="shared" si="232"/>
        <v>---</v>
      </c>
      <c r="AB30" s="4" t="str">
        <f t="shared" si="233"/>
        <v>---</v>
      </c>
      <c r="AD30" s="15">
        <f t="shared" si="234"/>
        <v>43.127566647101084</v>
      </c>
      <c r="AE30" s="15">
        <f t="shared" si="235"/>
        <v>16.756273188646418</v>
      </c>
      <c r="AF30" s="15">
        <f t="shared" si="236"/>
        <v>-7.387962870282622</v>
      </c>
      <c r="AG30" s="15">
        <f t="shared" si="237"/>
        <v>-18.732175412377238</v>
      </c>
      <c r="AH30" s="15" t="str">
        <f t="shared" si="238"/>
        <v>---</v>
      </c>
      <c r="AI30" s="15" t="str">
        <f t="shared" si="239"/>
        <v>---</v>
      </c>
      <c r="AK30" s="15">
        <f>AVERAGE(AD30:AI30)</f>
        <v>8.44092538827191</v>
      </c>
      <c r="AL30" s="15">
        <f>STDEV(AD30:AI30)</f>
        <v>27.454442272511187</v>
      </c>
      <c r="AM30" s="15" t="e">
        <f>GEOMEAN(AD30:AI30)</f>
        <v>#NUM!</v>
      </c>
      <c r="AN30" s="14" t="e">
        <f>EXP(STDEV(AP30:AU30))</f>
        <v>#NUM!</v>
      </c>
      <c r="AP30" s="15">
        <f>IF(ISNUMBER(AD30),LN(AD30),"---")</f>
        <v>3.7641623900350076</v>
      </c>
      <c r="AQ30" s="15">
        <f t="shared" si="240"/>
        <v>2.8187727068816026</v>
      </c>
      <c r="AR30" s="15" t="e">
        <f t="shared" si="241"/>
        <v>#NUM!</v>
      </c>
      <c r="AS30" s="15" t="e">
        <f t="shared" si="242"/>
        <v>#NUM!</v>
      </c>
      <c r="AT30" s="15" t="str">
        <f t="shared" si="243"/>
        <v>---</v>
      </c>
      <c r="AU30" s="15" t="str">
        <f t="shared" si="244"/>
        <v>---</v>
      </c>
    </row>
    <row r="31" spans="1:47" ht="15">
      <c r="A31" t="s">
        <v>46</v>
      </c>
      <c r="B31" s="27">
        <f>'Raw Plate Reader Measurements'!$N$17</f>
        <v>0.069</v>
      </c>
      <c r="C31" s="27">
        <f>'Raw Plate Reader Measurements'!$N$18</f>
        <v>0.071</v>
      </c>
      <c r="D31" s="27">
        <f>'Raw Plate Reader Measurements'!$N$19</f>
        <v>0.072</v>
      </c>
      <c r="E31" s="27">
        <f>'Raw Plate Reader Measurements'!$N$20</f>
        <v>0.07</v>
      </c>
      <c r="F31" s="3"/>
      <c r="G31" s="3"/>
      <c r="I31" s="27">
        <f>'Raw Plate Reader Measurements'!$C$17</f>
        <v>0.04</v>
      </c>
      <c r="J31" s="27">
        <f>'Raw Plate Reader Measurements'!$C$18</f>
        <v>0.147</v>
      </c>
      <c r="K31" s="27">
        <f>'Raw Plate Reader Measurements'!$C$19</f>
        <v>0.04</v>
      </c>
      <c r="L31" s="27">
        <f>'Raw Plate Reader Measurements'!$C$20</f>
        <v>0.133</v>
      </c>
      <c r="M31" s="3"/>
      <c r="N31" s="3"/>
      <c r="P31" s="4">
        <f t="shared" si="222"/>
        <v>0.007000000000000006</v>
      </c>
      <c r="Q31" s="4">
        <f t="shared" si="223"/>
        <v>0.008999999999999994</v>
      </c>
      <c r="R31" s="4">
        <f t="shared" si="224"/>
        <v>0.009999999999999995</v>
      </c>
      <c r="S31" s="4">
        <f t="shared" si="225"/>
        <v>0.008000000000000007</v>
      </c>
      <c r="T31" s="4" t="str">
        <f t="shared" si="226"/>
        <v>---</v>
      </c>
      <c r="U31" s="4" t="str">
        <f t="shared" si="227"/>
        <v>---</v>
      </c>
      <c r="W31" s="4">
        <f t="shared" si="228"/>
        <v>-0.018250000000000002</v>
      </c>
      <c r="X31" s="4">
        <f t="shared" si="229"/>
        <v>0.08875</v>
      </c>
      <c r="Y31" s="4">
        <f t="shared" si="230"/>
        <v>-0.018250000000000002</v>
      </c>
      <c r="Z31" s="4">
        <f t="shared" si="231"/>
        <v>0.07475000000000001</v>
      </c>
      <c r="AA31" s="4" t="str">
        <f t="shared" si="232"/>
        <v>---</v>
      </c>
      <c r="AB31" s="4" t="str">
        <f t="shared" si="233"/>
        <v>---</v>
      </c>
      <c r="AC31" s="12"/>
      <c r="AD31" s="15">
        <f t="shared" si="234"/>
        <v>-1.9470082654535432</v>
      </c>
      <c r="AE31" s="15">
        <f t="shared" si="235"/>
        <v>7.364255007080763</v>
      </c>
      <c r="AF31" s="15">
        <f t="shared" si="236"/>
        <v>-1.3629057858174822</v>
      </c>
      <c r="AG31" s="15">
        <f t="shared" si="237"/>
        <v>6.977890923962784</v>
      </c>
      <c r="AH31" s="15" t="str">
        <f t="shared" si="238"/>
        <v>---</v>
      </c>
      <c r="AI31" s="15" t="str">
        <f t="shared" si="239"/>
        <v>---</v>
      </c>
      <c r="AJ31" s="12"/>
      <c r="AK31" s="15">
        <f aca="true" t="shared" si="245" ref="AK31:AK44">AVERAGE(AD31:AI31)</f>
        <v>2.7580579699431302</v>
      </c>
      <c r="AL31" s="15">
        <f aca="true" t="shared" si="246" ref="AL31:AL44">STDEV(AD31:AI31)</f>
        <v>5.103725170909583</v>
      </c>
      <c r="AM31" s="15" t="e">
        <f aca="true" t="shared" si="247" ref="AM31:AM44">GEOMEAN(AD31:AI31)</f>
        <v>#NUM!</v>
      </c>
      <c r="AN31" s="14" t="e">
        <f aca="true" t="shared" si="248" ref="AN31:AN44">EXP(STDEV(AP31:AU31))</f>
        <v>#NUM!</v>
      </c>
      <c r="AP31" s="15" t="e">
        <f aca="true" t="shared" si="249" ref="AP31:AP44">IF(ISNUMBER(AD31),LN(AD31),"---")</f>
        <v>#NUM!</v>
      </c>
      <c r="AQ31" s="15">
        <f t="shared" si="240"/>
        <v>1.9966378916524121</v>
      </c>
      <c r="AR31" s="15" t="e">
        <f t="shared" si="241"/>
        <v>#NUM!</v>
      </c>
      <c r="AS31" s="15">
        <f t="shared" si="242"/>
        <v>1.9427467112240648</v>
      </c>
      <c r="AT31" s="15" t="str">
        <f t="shared" si="243"/>
        <v>---</v>
      </c>
      <c r="AU31" s="15" t="str">
        <f t="shared" si="244"/>
        <v>---</v>
      </c>
    </row>
    <row r="32" spans="1:47" ht="15">
      <c r="A32" t="s">
        <v>47</v>
      </c>
      <c r="B32" s="27">
        <f>'Raw Plate Reader Measurements'!$N$21</f>
        <v>0.069</v>
      </c>
      <c r="C32" s="27">
        <f>'Raw Plate Reader Measurements'!$N$22</f>
        <v>0.072</v>
      </c>
      <c r="D32" s="27">
        <f>'Raw Plate Reader Measurements'!$N$23</f>
        <v>0.075</v>
      </c>
      <c r="E32" s="27">
        <f>'Raw Plate Reader Measurements'!$N$24</f>
        <v>0.069</v>
      </c>
      <c r="F32" s="3"/>
      <c r="G32" s="3"/>
      <c r="I32" s="27">
        <f>'Raw Plate Reader Measurements'!$C$21</f>
        <v>0.04</v>
      </c>
      <c r="J32" s="27">
        <f>'Raw Plate Reader Measurements'!$C$22</f>
        <v>0.103</v>
      </c>
      <c r="K32" s="27">
        <f>'Raw Plate Reader Measurements'!$C$23</f>
        <v>-0.069</v>
      </c>
      <c r="L32" s="27">
        <f>'Raw Plate Reader Measurements'!$C$24</f>
        <v>0.04</v>
      </c>
      <c r="M32" s="3"/>
      <c r="N32" s="3"/>
      <c r="P32" s="4">
        <f t="shared" si="222"/>
        <v>0.007000000000000006</v>
      </c>
      <c r="Q32" s="4">
        <f t="shared" si="223"/>
        <v>0.009999999999999995</v>
      </c>
      <c r="R32" s="4">
        <f t="shared" si="224"/>
        <v>0.012999999999999998</v>
      </c>
      <c r="S32" s="4">
        <f t="shared" si="225"/>
        <v>0.007000000000000006</v>
      </c>
      <c r="T32" s="4" t="str">
        <f t="shared" si="226"/>
        <v>---</v>
      </c>
      <c r="U32" s="4" t="str">
        <f t="shared" si="227"/>
        <v>---</v>
      </c>
      <c r="W32" s="4">
        <f t="shared" si="228"/>
        <v>-0.018250000000000002</v>
      </c>
      <c r="X32" s="4">
        <f t="shared" si="229"/>
        <v>0.04474999999999999</v>
      </c>
      <c r="Y32" s="4">
        <f t="shared" si="230"/>
        <v>-0.12725</v>
      </c>
      <c r="Z32" s="4">
        <f t="shared" si="231"/>
        <v>-0.018250000000000002</v>
      </c>
      <c r="AA32" s="4" t="str">
        <f t="shared" si="232"/>
        <v>---</v>
      </c>
      <c r="AB32" s="4" t="str">
        <f t="shared" si="233"/>
        <v>---</v>
      </c>
      <c r="AC32" s="12"/>
      <c r="AD32" s="15">
        <f t="shared" si="234"/>
        <v>-1.9470082654535432</v>
      </c>
      <c r="AE32" s="15">
        <f t="shared" si="235"/>
        <v>3.3419196665935513</v>
      </c>
      <c r="AF32" s="15">
        <f t="shared" si="236"/>
        <v>-7.310000473984174</v>
      </c>
      <c r="AG32" s="15">
        <f t="shared" si="237"/>
        <v>-1.9470082654535432</v>
      </c>
      <c r="AH32" s="15" t="str">
        <f t="shared" si="238"/>
        <v>---</v>
      </c>
      <c r="AI32" s="15" t="str">
        <f t="shared" si="239"/>
        <v>---</v>
      </c>
      <c r="AJ32" s="12"/>
      <c r="AK32" s="15">
        <f t="shared" si="245"/>
        <v>-1.9655243345744273</v>
      </c>
      <c r="AL32" s="15">
        <f t="shared" si="246"/>
        <v>4.3486807470728195</v>
      </c>
      <c r="AM32" s="15" t="e">
        <f t="shared" si="247"/>
        <v>#NUM!</v>
      </c>
      <c r="AN32" s="14" t="e">
        <f t="shared" si="248"/>
        <v>#NUM!</v>
      </c>
      <c r="AP32" s="15" t="e">
        <f t="shared" si="249"/>
        <v>#NUM!</v>
      </c>
      <c r="AQ32" s="15">
        <f t="shared" si="240"/>
        <v>1.2065453923599248</v>
      </c>
      <c r="AR32" s="15" t="e">
        <f t="shared" si="241"/>
        <v>#NUM!</v>
      </c>
      <c r="AS32" s="15" t="e">
        <f t="shared" si="242"/>
        <v>#NUM!</v>
      </c>
      <c r="AT32" s="15" t="str">
        <f t="shared" si="243"/>
        <v>---</v>
      </c>
      <c r="AU32" s="15" t="str">
        <f t="shared" si="244"/>
        <v>---</v>
      </c>
    </row>
    <row r="33" spans="1:47" ht="15">
      <c r="A33" t="s">
        <v>50</v>
      </c>
      <c r="B33" s="27">
        <f>'Raw Plate Reader Measurements'!$O$17</f>
        <v>0.053</v>
      </c>
      <c r="C33" s="27">
        <f>'Raw Plate Reader Measurements'!$O$18</f>
        <v>0.053</v>
      </c>
      <c r="D33" s="27">
        <f>'Raw Plate Reader Measurements'!$O$19</f>
        <v>0.053</v>
      </c>
      <c r="E33" s="27">
        <f>'Raw Plate Reader Measurements'!$O$20</f>
        <v>0.053</v>
      </c>
      <c r="F33" s="3"/>
      <c r="G33" s="3"/>
      <c r="I33" s="27">
        <f>'Raw Plate Reader Measurements'!$D$17</f>
        <v>0.165</v>
      </c>
      <c r="J33" s="27">
        <f>'Raw Plate Reader Measurements'!$D$18</f>
        <v>0.268</v>
      </c>
      <c r="K33" s="27">
        <f>'Raw Plate Reader Measurements'!$D$19</f>
        <v>-0.023</v>
      </c>
      <c r="L33" s="27">
        <f>'Raw Plate Reader Measurements'!$D$20</f>
        <v>0.023</v>
      </c>
      <c r="M33" s="3"/>
      <c r="N33" s="3"/>
      <c r="P33" s="4">
        <f t="shared" si="222"/>
        <v>-0.009000000000000001</v>
      </c>
      <c r="Q33" s="4">
        <f t="shared" si="223"/>
        <v>-0.009000000000000001</v>
      </c>
      <c r="R33" s="4">
        <f t="shared" si="224"/>
        <v>-0.009000000000000001</v>
      </c>
      <c r="S33" s="4">
        <f t="shared" si="225"/>
        <v>-0.009000000000000001</v>
      </c>
      <c r="T33" s="4" t="str">
        <f t="shared" si="226"/>
        <v>---</v>
      </c>
      <c r="U33" s="4" t="str">
        <f t="shared" si="227"/>
        <v>---</v>
      </c>
      <c r="W33" s="4">
        <f t="shared" si="228"/>
        <v>0.10675000000000001</v>
      </c>
      <c r="X33" s="4">
        <f t="shared" si="229"/>
        <v>0.20975000000000002</v>
      </c>
      <c r="Y33" s="4">
        <f t="shared" si="230"/>
        <v>-0.08125</v>
      </c>
      <c r="Z33" s="4">
        <f t="shared" si="231"/>
        <v>-0.035250000000000004</v>
      </c>
      <c r="AA33" s="4" t="str">
        <f t="shared" si="232"/>
        <v>---</v>
      </c>
      <c r="AB33" s="4" t="str">
        <f t="shared" si="233"/>
        <v>---</v>
      </c>
      <c r="AD33" s="15">
        <f t="shared" si="234"/>
        <v>-8.857850388798546</v>
      </c>
      <c r="AE33" s="15">
        <f t="shared" si="235"/>
        <v>-17.40453507307255</v>
      </c>
      <c r="AF33" s="15">
        <f t="shared" si="236"/>
        <v>6.74192359803168</v>
      </c>
      <c r="AG33" s="15">
        <f t="shared" si="237"/>
        <v>2.9249576225306675</v>
      </c>
      <c r="AH33" s="15" t="str">
        <f t="shared" si="238"/>
        <v>---</v>
      </c>
      <c r="AI33" s="15" t="str">
        <f t="shared" si="239"/>
        <v>---</v>
      </c>
      <c r="AK33" s="15">
        <f t="shared" si="245"/>
        <v>-4.148876060327188</v>
      </c>
      <c r="AL33" s="15">
        <f t="shared" si="246"/>
        <v>11.053439513859079</v>
      </c>
      <c r="AM33" s="15" t="e">
        <f t="shared" si="247"/>
        <v>#NUM!</v>
      </c>
      <c r="AN33" s="14" t="e">
        <f t="shared" si="248"/>
        <v>#NUM!</v>
      </c>
      <c r="AP33" s="15" t="e">
        <f t="shared" si="249"/>
        <v>#NUM!</v>
      </c>
      <c r="AQ33" s="15" t="e">
        <f t="shared" si="240"/>
        <v>#NUM!</v>
      </c>
      <c r="AR33" s="15">
        <f t="shared" si="241"/>
        <v>1.908345284506733</v>
      </c>
      <c r="AS33" s="15">
        <f t="shared" si="242"/>
        <v>1.073279992555164</v>
      </c>
      <c r="AT33" s="15" t="str">
        <f t="shared" si="243"/>
        <v>---</v>
      </c>
      <c r="AU33" s="15" t="str">
        <f t="shared" si="244"/>
        <v>---</v>
      </c>
    </row>
    <row r="34" spans="1:47" ht="15">
      <c r="A34" t="s">
        <v>48</v>
      </c>
      <c r="B34" s="27">
        <f>'Raw Plate Reader Measurements'!$O$21</f>
        <v>0.053</v>
      </c>
      <c r="C34" s="27">
        <f>'Raw Plate Reader Measurements'!$O$22</f>
        <v>0.056</v>
      </c>
      <c r="D34" s="27">
        <f>'Raw Plate Reader Measurements'!$O$23</f>
        <v>0.057</v>
      </c>
      <c r="E34" s="27">
        <f>'Raw Plate Reader Measurements'!$O$24</f>
        <v>0.058</v>
      </c>
      <c r="F34" s="3"/>
      <c r="G34" s="3"/>
      <c r="I34" s="27">
        <f>'Raw Plate Reader Measurements'!$D$21</f>
        <v>0.017</v>
      </c>
      <c r="J34" s="27">
        <f>'Raw Plate Reader Measurements'!$D$22</f>
        <v>0.057</v>
      </c>
      <c r="K34" s="27">
        <f>'Raw Plate Reader Measurements'!$D$23</f>
        <v>-0.056</v>
      </c>
      <c r="L34" s="27">
        <f>'Raw Plate Reader Measurements'!$D$24</f>
        <v>0.056</v>
      </c>
      <c r="M34" s="3"/>
      <c r="N34" s="3"/>
      <c r="P34" s="4">
        <f t="shared" si="222"/>
        <v>-0.009000000000000001</v>
      </c>
      <c r="Q34" s="4">
        <f t="shared" si="223"/>
        <v>-0.005999999999999998</v>
      </c>
      <c r="R34" s="4">
        <f t="shared" si="224"/>
        <v>-0.0049999999999999975</v>
      </c>
      <c r="S34" s="4">
        <f t="shared" si="225"/>
        <v>-0.003999999999999997</v>
      </c>
      <c r="T34" s="4" t="str">
        <f t="shared" si="226"/>
        <v>---</v>
      </c>
      <c r="U34" s="4" t="str">
        <f t="shared" si="227"/>
        <v>---</v>
      </c>
      <c r="W34" s="4">
        <f t="shared" si="228"/>
        <v>-0.04125</v>
      </c>
      <c r="X34" s="4">
        <f t="shared" si="229"/>
        <v>-0.0012500000000000011</v>
      </c>
      <c r="Y34" s="4">
        <f t="shared" si="230"/>
        <v>-0.11425</v>
      </c>
      <c r="Z34" s="4">
        <f t="shared" si="231"/>
        <v>-0.002250000000000002</v>
      </c>
      <c r="AA34" s="4" t="str">
        <f t="shared" si="232"/>
        <v>---</v>
      </c>
      <c r="AB34" s="4" t="str">
        <f t="shared" si="233"/>
        <v>---</v>
      </c>
      <c r="AD34" s="15">
        <f t="shared" si="234"/>
        <v>3.4228227497699297</v>
      </c>
      <c r="AE34" s="15">
        <f t="shared" si="235"/>
        <v>0.15558285226226973</v>
      </c>
      <c r="AF34" s="15">
        <f t="shared" si="236"/>
        <v>17.064327236125735</v>
      </c>
      <c r="AG34" s="15">
        <f t="shared" si="237"/>
        <v>0.4200737011081285</v>
      </c>
      <c r="AH34" s="15" t="str">
        <f t="shared" si="238"/>
        <v>---</v>
      </c>
      <c r="AI34" s="15" t="str">
        <f t="shared" si="239"/>
        <v>---</v>
      </c>
      <c r="AK34" s="15">
        <f t="shared" si="245"/>
        <v>5.265701634816516</v>
      </c>
      <c r="AL34" s="15">
        <f t="shared" si="246"/>
        <v>8.004107127147673</v>
      </c>
      <c r="AM34" s="15">
        <f t="shared" si="247"/>
        <v>1.3977844370709456</v>
      </c>
      <c r="AN34" s="14">
        <f t="shared" si="248"/>
        <v>8.22978598412364</v>
      </c>
      <c r="AP34" s="15">
        <f t="shared" si="249"/>
        <v>1.2304655760775762</v>
      </c>
      <c r="AQ34" s="15">
        <f t="shared" si="240"/>
        <v>-1.8605768772807385</v>
      </c>
      <c r="AR34" s="15">
        <f t="shared" si="241"/>
        <v>2.83699015797332</v>
      </c>
      <c r="AS34" s="15">
        <f t="shared" si="242"/>
        <v>-0.8673251042704544</v>
      </c>
      <c r="AT34" s="15" t="str">
        <f t="shared" si="243"/>
        <v>---</v>
      </c>
      <c r="AU34" s="15" t="str">
        <f t="shared" si="244"/>
        <v>---</v>
      </c>
    </row>
    <row r="35" spans="1:47" ht="15">
      <c r="A35" t="s">
        <v>49</v>
      </c>
      <c r="B35" s="27">
        <f>'Raw Plate Reader Measurements'!$P$17</f>
        <v>0.061</v>
      </c>
      <c r="C35" s="27">
        <f>'Raw Plate Reader Measurements'!$P$18</f>
        <v>0.061</v>
      </c>
      <c r="D35" s="27">
        <f>'Raw Plate Reader Measurements'!$P$19</f>
        <v>0.059</v>
      </c>
      <c r="E35" s="27">
        <f>'Raw Plate Reader Measurements'!$P$20</f>
        <v>0.059</v>
      </c>
      <c r="F35" s="3"/>
      <c r="G35" s="3"/>
      <c r="I35" s="27">
        <f>'Raw Plate Reader Measurements'!$E$17</f>
        <v>0.179</v>
      </c>
      <c r="J35" s="27">
        <f>'Raw Plate Reader Measurements'!$E$18</f>
        <v>0.276</v>
      </c>
      <c r="K35" s="27">
        <f>'Raw Plate Reader Measurements'!$E$19</f>
        <v>0.046</v>
      </c>
      <c r="L35" s="27">
        <f>'Raw Plate Reader Measurements'!$E$20</f>
        <v>0.154</v>
      </c>
      <c r="M35" s="3"/>
      <c r="N35" s="3"/>
      <c r="P35" s="4">
        <f t="shared" si="222"/>
        <v>-0.0010000000000000009</v>
      </c>
      <c r="Q35" s="4">
        <f t="shared" si="223"/>
        <v>-0.0010000000000000009</v>
      </c>
      <c r="R35" s="4">
        <f t="shared" si="224"/>
        <v>-0.0030000000000000027</v>
      </c>
      <c r="S35" s="4">
        <f t="shared" si="225"/>
        <v>-0.0030000000000000027</v>
      </c>
      <c r="T35" s="4" t="str">
        <f t="shared" si="226"/>
        <v>---</v>
      </c>
      <c r="U35" s="4" t="str">
        <f t="shared" si="227"/>
        <v>---</v>
      </c>
      <c r="W35" s="4">
        <f t="shared" si="228"/>
        <v>0.12075</v>
      </c>
      <c r="X35" s="4">
        <f t="shared" si="229"/>
        <v>0.21775000000000003</v>
      </c>
      <c r="Y35" s="4">
        <f t="shared" si="230"/>
        <v>-0.012250000000000004</v>
      </c>
      <c r="Z35" s="4">
        <f t="shared" si="231"/>
        <v>0.09575</v>
      </c>
      <c r="AA35" s="4" t="str">
        <f t="shared" si="232"/>
        <v>---</v>
      </c>
      <c r="AB35" s="4" t="str">
        <f t="shared" si="233"/>
        <v>---</v>
      </c>
      <c r="AD35" s="15">
        <f t="shared" si="234"/>
        <v>-90.17582117121134</v>
      </c>
      <c r="AE35" s="15">
        <f t="shared" si="235"/>
        <v>-162.61519718452402</v>
      </c>
      <c r="AF35" s="15">
        <f t="shared" si="236"/>
        <v>3.049423904340481</v>
      </c>
      <c r="AG35" s="15">
        <f t="shared" si="237"/>
        <v>-23.835292966579676</v>
      </c>
      <c r="AH35" s="15" t="str">
        <f t="shared" si="238"/>
        <v>---</v>
      </c>
      <c r="AI35" s="15" t="str">
        <f t="shared" si="239"/>
        <v>---</v>
      </c>
      <c r="AK35" s="15">
        <f t="shared" si="245"/>
        <v>-68.39422185449364</v>
      </c>
      <c r="AL35" s="15">
        <f t="shared" si="246"/>
        <v>74.0309010343838</v>
      </c>
      <c r="AM35" s="15" t="e">
        <f t="shared" si="247"/>
        <v>#NUM!</v>
      </c>
      <c r="AN35" s="14" t="e">
        <f t="shared" si="248"/>
        <v>#NUM!</v>
      </c>
      <c r="AP35" s="15" t="e">
        <f t="shared" si="249"/>
        <v>#NUM!</v>
      </c>
      <c r="AQ35" s="15" t="e">
        <f t="shared" si="240"/>
        <v>#NUM!</v>
      </c>
      <c r="AR35" s="15">
        <f t="shared" si="241"/>
        <v>1.1149526889557313</v>
      </c>
      <c r="AS35" s="15" t="e">
        <f t="shared" si="242"/>
        <v>#NUM!</v>
      </c>
      <c r="AT35" s="15" t="str">
        <f t="shared" si="243"/>
        <v>---</v>
      </c>
      <c r="AU35" s="15" t="str">
        <f t="shared" si="244"/>
        <v>---</v>
      </c>
    </row>
    <row r="36" spans="1:47" ht="15">
      <c r="A36" t="s">
        <v>51</v>
      </c>
      <c r="B36" s="27">
        <f>'Raw Plate Reader Measurements'!$P$21</f>
        <v>0.071</v>
      </c>
      <c r="C36" s="27">
        <f>'Raw Plate Reader Measurements'!$P$22</f>
        <v>0.073</v>
      </c>
      <c r="D36" s="27">
        <f>'Raw Plate Reader Measurements'!$P$23</f>
        <v>0.075</v>
      </c>
      <c r="E36" s="27">
        <f>'Raw Plate Reader Measurements'!$P$24</f>
        <v>0.073</v>
      </c>
      <c r="F36" s="3"/>
      <c r="G36" s="3"/>
      <c r="I36" s="27">
        <f>'Raw Plate Reader Measurements'!$E$21</f>
        <v>0.529</v>
      </c>
      <c r="J36" s="27">
        <f>'Raw Plate Reader Measurements'!$E$22</f>
        <v>0.317</v>
      </c>
      <c r="K36" s="27">
        <f>'Raw Plate Reader Measurements'!$E$23</f>
        <v>0.218</v>
      </c>
      <c r="L36" s="27">
        <f>'Raw Plate Reader Measurements'!$E$24</f>
        <v>0.193</v>
      </c>
      <c r="M36" s="3"/>
      <c r="N36" s="3"/>
      <c r="P36" s="4">
        <f t="shared" si="222"/>
        <v>0.008999999999999994</v>
      </c>
      <c r="Q36" s="4">
        <f t="shared" si="223"/>
        <v>0.010999999999999996</v>
      </c>
      <c r="R36" s="4">
        <f t="shared" si="224"/>
        <v>0.012999999999999998</v>
      </c>
      <c r="S36" s="4">
        <f t="shared" si="225"/>
        <v>0.010999999999999996</v>
      </c>
      <c r="T36" s="4" t="str">
        <f t="shared" si="226"/>
        <v>---</v>
      </c>
      <c r="U36" s="4" t="str">
        <f t="shared" si="227"/>
        <v>---</v>
      </c>
      <c r="W36" s="4">
        <f t="shared" si="228"/>
        <v>0.47075</v>
      </c>
      <c r="X36" s="4">
        <f t="shared" si="229"/>
        <v>0.25875</v>
      </c>
      <c r="Y36" s="4">
        <f t="shared" si="230"/>
        <v>0.15975</v>
      </c>
      <c r="Z36" s="4">
        <f t="shared" si="231"/>
        <v>0.13475</v>
      </c>
      <c r="AA36" s="4" t="str">
        <f t="shared" si="232"/>
        <v>---</v>
      </c>
      <c r="AB36" s="4" t="str">
        <f t="shared" si="233"/>
        <v>---</v>
      </c>
      <c r="AD36" s="15">
        <f t="shared" si="234"/>
        <v>39.0616681079805</v>
      </c>
      <c r="AE36" s="15">
        <f t="shared" si="235"/>
        <v>17.566718409976257</v>
      </c>
      <c r="AF36" s="15">
        <f t="shared" si="236"/>
        <v>9.176994701131408</v>
      </c>
      <c r="AG36" s="15">
        <f t="shared" si="237"/>
        <v>9.148271713021455</v>
      </c>
      <c r="AH36" s="15" t="str">
        <f t="shared" si="238"/>
        <v>---</v>
      </c>
      <c r="AI36" s="15" t="str">
        <f t="shared" si="239"/>
        <v>---</v>
      </c>
      <c r="AK36" s="15">
        <f t="shared" si="245"/>
        <v>18.738413233027405</v>
      </c>
      <c r="AL36" s="15">
        <f t="shared" si="246"/>
        <v>14.116173893640537</v>
      </c>
      <c r="AM36" s="15">
        <f t="shared" si="247"/>
        <v>15.49245489320657</v>
      </c>
      <c r="AN36" s="14">
        <f t="shared" si="248"/>
        <v>1.991037671697316</v>
      </c>
      <c r="AP36" s="15">
        <f t="shared" si="249"/>
        <v>3.6651416308341487</v>
      </c>
      <c r="AQ36" s="15">
        <f t="shared" si="240"/>
        <v>2.8660061124143144</v>
      </c>
      <c r="AR36" s="15">
        <f t="shared" si="241"/>
        <v>2.216699776429213</v>
      </c>
      <c r="AS36" s="15">
        <f t="shared" si="242"/>
        <v>2.213564977623842</v>
      </c>
      <c r="AT36" s="15" t="str">
        <f t="shared" si="243"/>
        <v>---</v>
      </c>
      <c r="AU36" s="15" t="str">
        <f t="shared" si="244"/>
        <v>---</v>
      </c>
    </row>
    <row r="37" spans="1:47" ht="15">
      <c r="A37" t="s">
        <v>52</v>
      </c>
      <c r="B37" s="27">
        <f>'Raw Plate Reader Measurements'!$Q$17</f>
        <v>0.072</v>
      </c>
      <c r="C37" s="27">
        <f>'Raw Plate Reader Measurements'!$Q$18</f>
        <v>0.072</v>
      </c>
      <c r="D37" s="27">
        <f>'Raw Plate Reader Measurements'!$Q$19</f>
        <v>0.077</v>
      </c>
      <c r="E37" s="27">
        <f>'Raw Plate Reader Measurements'!$Q$20</f>
        <v>0.073</v>
      </c>
      <c r="F37" s="3"/>
      <c r="G37" s="3"/>
      <c r="I37" s="27">
        <f>'Raw Plate Reader Measurements'!$F$17</f>
        <v>0.04</v>
      </c>
      <c r="J37" s="27">
        <f>'Raw Plate Reader Measurements'!$F$18</f>
        <v>0.006</v>
      </c>
      <c r="K37" s="27">
        <f>'Raw Plate Reader Measurements'!$F$19</f>
        <v>0.034</v>
      </c>
      <c r="L37" s="27">
        <f>'Raw Plate Reader Measurements'!$F$20</f>
        <v>0.062</v>
      </c>
      <c r="M37" s="3"/>
      <c r="N37" s="3"/>
      <c r="P37" s="4">
        <f t="shared" si="222"/>
        <v>0.009999999999999995</v>
      </c>
      <c r="Q37" s="4">
        <f t="shared" si="223"/>
        <v>0.009999999999999995</v>
      </c>
      <c r="R37" s="4">
        <f t="shared" si="224"/>
        <v>0.015</v>
      </c>
      <c r="S37" s="4">
        <f t="shared" si="225"/>
        <v>0.010999999999999996</v>
      </c>
      <c r="T37" s="4" t="str">
        <f t="shared" si="226"/>
        <v>---</v>
      </c>
      <c r="U37" s="4" t="str">
        <f t="shared" si="227"/>
        <v>---</v>
      </c>
      <c r="W37" s="4">
        <f t="shared" si="228"/>
        <v>-0.018250000000000002</v>
      </c>
      <c r="X37" s="4">
        <f t="shared" si="229"/>
        <v>-0.052250000000000005</v>
      </c>
      <c r="Y37" s="4">
        <f t="shared" si="230"/>
        <v>-0.02425</v>
      </c>
      <c r="Z37" s="4">
        <f t="shared" si="231"/>
        <v>0.0037499999999999964</v>
      </c>
      <c r="AA37" s="4" t="str">
        <f t="shared" si="232"/>
        <v>---</v>
      </c>
      <c r="AB37" s="4" t="str">
        <f t="shared" si="233"/>
        <v>---</v>
      </c>
      <c r="AD37" s="15">
        <f t="shared" si="234"/>
        <v>-1.3629057858174822</v>
      </c>
      <c r="AE37" s="15">
        <f t="shared" si="235"/>
        <v>-3.9020179347377226</v>
      </c>
      <c r="AF37" s="15">
        <f t="shared" si="236"/>
        <v>-1.2073229335552118</v>
      </c>
      <c r="AG37" s="15">
        <f t="shared" si="237"/>
        <v>0.25459012188371366</v>
      </c>
      <c r="AH37" s="15" t="str">
        <f t="shared" si="238"/>
        <v>---</v>
      </c>
      <c r="AI37" s="15" t="str">
        <f t="shared" si="239"/>
        <v>---</v>
      </c>
      <c r="AK37" s="15">
        <f t="shared" si="245"/>
        <v>-1.5544141330566754</v>
      </c>
      <c r="AL37" s="15">
        <f t="shared" si="246"/>
        <v>1.7263533581795467</v>
      </c>
      <c r="AM37" s="15" t="e">
        <f t="shared" si="247"/>
        <v>#NUM!</v>
      </c>
      <c r="AN37" s="14" t="e">
        <f t="shared" si="248"/>
        <v>#NUM!</v>
      </c>
      <c r="AP37" s="15" t="e">
        <f t="shared" si="249"/>
        <v>#NUM!</v>
      </c>
      <c r="AQ37" s="15" t="e">
        <f t="shared" si="240"/>
        <v>#NUM!</v>
      </c>
      <c r="AR37" s="15" t="e">
        <f t="shared" si="241"/>
        <v>#NUM!</v>
      </c>
      <c r="AS37" s="15">
        <f t="shared" si="242"/>
        <v>-1.368100392182946</v>
      </c>
      <c r="AT37" s="15" t="str">
        <f t="shared" si="243"/>
        <v>---</v>
      </c>
      <c r="AU37" s="15" t="str">
        <f t="shared" si="244"/>
        <v>---</v>
      </c>
    </row>
    <row r="38" spans="1:47" ht="15">
      <c r="A38" t="s">
        <v>53</v>
      </c>
      <c r="B38" s="27">
        <f>'Raw Plate Reader Measurements'!$Q$21</f>
        <v>0.077</v>
      </c>
      <c r="C38" s="27">
        <f>'Raw Plate Reader Measurements'!$Q$22</f>
        <v>0.079</v>
      </c>
      <c r="D38" s="27">
        <f>'Raw Plate Reader Measurements'!$Q$23</f>
        <v>0.079</v>
      </c>
      <c r="E38" s="27">
        <f>'Raw Plate Reader Measurements'!$Q$24</f>
        <v>0.074</v>
      </c>
      <c r="F38" s="3"/>
      <c r="G38" s="3"/>
      <c r="I38" s="27">
        <f>'Raw Plate Reader Measurements'!$F$21</f>
        <v>0.169</v>
      </c>
      <c r="J38" s="27">
        <f>'Raw Plate Reader Measurements'!$F$22</f>
        <v>0.063</v>
      </c>
      <c r="K38" s="27">
        <f>'Raw Plate Reader Measurements'!$F$23</f>
        <v>0.199</v>
      </c>
      <c r="L38" s="27">
        <f>'Raw Plate Reader Measurements'!$F$24</f>
        <v>0.09</v>
      </c>
      <c r="M38" s="3"/>
      <c r="N38" s="3"/>
      <c r="P38" s="4">
        <f t="shared" si="222"/>
        <v>0.015</v>
      </c>
      <c r="Q38" s="4">
        <f t="shared" si="223"/>
        <v>0.017</v>
      </c>
      <c r="R38" s="4">
        <f t="shared" si="224"/>
        <v>0.017</v>
      </c>
      <c r="S38" s="4">
        <f t="shared" si="225"/>
        <v>0.011999999999999997</v>
      </c>
      <c r="T38" s="4" t="str">
        <f t="shared" si="226"/>
        <v>---</v>
      </c>
      <c r="U38" s="4" t="str">
        <f t="shared" si="227"/>
        <v>---</v>
      </c>
      <c r="W38" s="4">
        <f t="shared" si="228"/>
        <v>0.11075000000000002</v>
      </c>
      <c r="X38" s="4">
        <f t="shared" si="229"/>
        <v>0.004749999999999997</v>
      </c>
      <c r="Y38" s="4">
        <f t="shared" si="230"/>
        <v>0.14075000000000001</v>
      </c>
      <c r="Z38" s="4">
        <f t="shared" si="231"/>
        <v>0.031749999999999994</v>
      </c>
      <c r="AA38" s="4" t="str">
        <f t="shared" si="232"/>
        <v>---</v>
      </c>
      <c r="AB38" s="4" t="str">
        <f t="shared" si="233"/>
        <v>---</v>
      </c>
      <c r="AD38" s="15">
        <f t="shared" si="234"/>
        <v>5.5138562841748335</v>
      </c>
      <c r="AE38" s="15">
        <f t="shared" si="235"/>
        <v>0.2086640606811614</v>
      </c>
      <c r="AF38" s="15">
        <f t="shared" si="236"/>
        <v>6.1830455875523125</v>
      </c>
      <c r="AG38" s="15">
        <f t="shared" si="237"/>
        <v>1.9759022237308232</v>
      </c>
      <c r="AH38" s="15" t="str">
        <f t="shared" si="238"/>
        <v>---</v>
      </c>
      <c r="AI38" s="15" t="str">
        <f t="shared" si="239"/>
        <v>---</v>
      </c>
      <c r="AK38" s="15">
        <f t="shared" si="245"/>
        <v>3.470367039034783</v>
      </c>
      <c r="AL38" s="15">
        <f t="shared" si="246"/>
        <v>2.852285902323059</v>
      </c>
      <c r="AM38" s="15">
        <f t="shared" si="247"/>
        <v>1.9362781687042157</v>
      </c>
      <c r="AN38" s="14">
        <f t="shared" si="248"/>
        <v>4.812756413036538</v>
      </c>
      <c r="AP38" s="15">
        <f t="shared" si="249"/>
        <v>1.7072642484561409</v>
      </c>
      <c r="AQ38" s="15">
        <f t="shared" si="240"/>
        <v>-1.567029685376561</v>
      </c>
      <c r="AR38" s="15">
        <f t="shared" si="241"/>
        <v>1.8218109635966895</v>
      </c>
      <c r="AS38" s="15">
        <f t="shared" si="242"/>
        <v>0.681025116183806</v>
      </c>
      <c r="AT38" s="15" t="str">
        <f t="shared" si="243"/>
        <v>---</v>
      </c>
      <c r="AU38" s="15" t="str">
        <f t="shared" si="244"/>
        <v>---</v>
      </c>
    </row>
    <row r="39" spans="1:47" ht="15">
      <c r="A39" t="s">
        <v>54</v>
      </c>
      <c r="B39" s="27">
        <f>'Raw Plate Reader Measurements'!$R$17</f>
        <v>0.059</v>
      </c>
      <c r="C39" s="27">
        <f>'Raw Plate Reader Measurements'!$R$18</f>
        <v>0.057</v>
      </c>
      <c r="D39" s="27">
        <f>'Raw Plate Reader Measurements'!$R$19</f>
        <v>0.056</v>
      </c>
      <c r="E39" s="27">
        <f>'Raw Plate Reader Measurements'!$R$20</f>
        <v>0.054</v>
      </c>
      <c r="F39" s="3"/>
      <c r="G39" s="3"/>
      <c r="I39" s="27">
        <f>'Raw Plate Reader Measurements'!$G$17</f>
        <v>0.292</v>
      </c>
      <c r="J39" s="27">
        <f>'Raw Plate Reader Measurements'!$G$18</f>
        <v>0.063</v>
      </c>
      <c r="K39" s="27">
        <f>'Raw Plate Reader Measurements'!$G$19</f>
        <v>0.035</v>
      </c>
      <c r="L39" s="27">
        <f>'Raw Plate Reader Measurements'!$G$20</f>
        <v>0.029</v>
      </c>
      <c r="M39" s="3"/>
      <c r="N39" s="3"/>
      <c r="P39" s="4">
        <f t="shared" si="222"/>
        <v>-0.0030000000000000027</v>
      </c>
      <c r="Q39" s="4">
        <f t="shared" si="223"/>
        <v>-0.0049999999999999975</v>
      </c>
      <c r="R39" s="4">
        <f t="shared" si="224"/>
        <v>-0.005999999999999998</v>
      </c>
      <c r="S39" s="4">
        <f t="shared" si="225"/>
        <v>-0.008</v>
      </c>
      <c r="T39" s="4" t="str">
        <f t="shared" si="226"/>
        <v>---</v>
      </c>
      <c r="U39" s="4" t="str">
        <f t="shared" si="227"/>
        <v>---</v>
      </c>
      <c r="W39" s="4">
        <f t="shared" si="228"/>
        <v>0.23374999999999999</v>
      </c>
      <c r="X39" s="4">
        <f t="shared" si="229"/>
        <v>0.004749999999999997</v>
      </c>
      <c r="Y39" s="4">
        <f t="shared" si="230"/>
        <v>-0.02325</v>
      </c>
      <c r="Z39" s="4">
        <f t="shared" si="231"/>
        <v>-0.02925</v>
      </c>
      <c r="AA39" s="4" t="str">
        <f t="shared" si="232"/>
        <v>---</v>
      </c>
      <c r="AB39" s="4" t="str">
        <f t="shared" si="233"/>
        <v>---</v>
      </c>
      <c r="AD39" s="15">
        <f t="shared" si="234"/>
        <v>-58.187986746088754</v>
      </c>
      <c r="AE39" s="15">
        <f t="shared" si="235"/>
        <v>-0.7094578063159491</v>
      </c>
      <c r="AF39" s="15">
        <f t="shared" si="236"/>
        <v>2.8938410520782147</v>
      </c>
      <c r="AG39" s="15">
        <f t="shared" si="237"/>
        <v>2.730479057202831</v>
      </c>
      <c r="AH39" s="15" t="str">
        <f t="shared" si="238"/>
        <v>---</v>
      </c>
      <c r="AI39" s="15" t="str">
        <f t="shared" si="239"/>
        <v>---</v>
      </c>
      <c r="AK39" s="15">
        <f t="shared" si="245"/>
        <v>-13.318281110780914</v>
      </c>
      <c r="AL39" s="15">
        <f t="shared" si="246"/>
        <v>29.95924185108453</v>
      </c>
      <c r="AM39" s="15" t="e">
        <f t="shared" si="247"/>
        <v>#NUM!</v>
      </c>
      <c r="AN39" s="14" t="e">
        <f t="shared" si="248"/>
        <v>#NUM!</v>
      </c>
      <c r="AP39" s="15" t="e">
        <f t="shared" si="249"/>
        <v>#NUM!</v>
      </c>
      <c r="AQ39" s="15" t="e">
        <f t="shared" si="240"/>
        <v>#NUM!</v>
      </c>
      <c r="AR39" s="15">
        <f t="shared" si="241"/>
        <v>1.0625847034384164</v>
      </c>
      <c r="AS39" s="15">
        <f t="shared" si="242"/>
        <v>1.0044770726311354</v>
      </c>
      <c r="AT39" s="15" t="str">
        <f t="shared" si="243"/>
        <v>---</v>
      </c>
      <c r="AU39" s="15" t="str">
        <f t="shared" si="244"/>
        <v>---</v>
      </c>
    </row>
    <row r="40" spans="1:47" ht="15">
      <c r="A40" t="s">
        <v>55</v>
      </c>
      <c r="B40" s="27">
        <f>'Raw Plate Reader Measurements'!$R$21</f>
        <v>0.057</v>
      </c>
      <c r="C40" s="27">
        <f>'Raw Plate Reader Measurements'!$R$22</f>
        <v>0.058</v>
      </c>
      <c r="D40" s="27">
        <f>'Raw Plate Reader Measurements'!$R$23</f>
        <v>0.057</v>
      </c>
      <c r="E40" s="27">
        <f>'Raw Plate Reader Measurements'!$R$24</f>
        <v>0.054</v>
      </c>
      <c r="F40" s="3"/>
      <c r="G40" s="3"/>
      <c r="I40" s="27">
        <f>'Raw Plate Reader Measurements'!$G$21</f>
        <v>0.197</v>
      </c>
      <c r="J40" s="27">
        <f>'Raw Plate Reader Measurements'!$G$22</f>
        <v>-0.006</v>
      </c>
      <c r="K40" s="27">
        <f>'Raw Plate Reader Measurements'!$G$23</f>
        <v>0.084</v>
      </c>
      <c r="L40" s="27">
        <f>'Raw Plate Reader Measurements'!$G$24</f>
        <v>0.149</v>
      </c>
      <c r="M40" s="3"/>
      <c r="N40" s="3"/>
      <c r="P40" s="4">
        <f t="shared" si="222"/>
        <v>-0.0049999999999999975</v>
      </c>
      <c r="Q40" s="4">
        <f t="shared" si="223"/>
        <v>-0.003999999999999997</v>
      </c>
      <c r="R40" s="4">
        <f t="shared" si="224"/>
        <v>-0.0049999999999999975</v>
      </c>
      <c r="S40" s="4">
        <f t="shared" si="225"/>
        <v>-0.008</v>
      </c>
      <c r="T40" s="4" t="str">
        <f t="shared" si="226"/>
        <v>---</v>
      </c>
      <c r="U40" s="4" t="str">
        <f t="shared" si="227"/>
        <v>---</v>
      </c>
      <c r="W40" s="4">
        <f t="shared" si="228"/>
        <v>0.13875</v>
      </c>
      <c r="X40" s="4">
        <f t="shared" si="229"/>
        <v>-0.06425</v>
      </c>
      <c r="Y40" s="4">
        <f t="shared" si="230"/>
        <v>0.025750000000000002</v>
      </c>
      <c r="Z40" s="4">
        <f t="shared" si="231"/>
        <v>0.09075</v>
      </c>
      <c r="AA40" s="4" t="str">
        <f t="shared" si="232"/>
        <v>---</v>
      </c>
      <c r="AB40" s="4" t="str">
        <f t="shared" si="233"/>
        <v>---</v>
      </c>
      <c r="AD40" s="15">
        <f t="shared" si="234"/>
        <v>-20.723635921334317</v>
      </c>
      <c r="AE40" s="15">
        <f t="shared" si="235"/>
        <v>11.995437909420993</v>
      </c>
      <c r="AF40" s="15">
        <f t="shared" si="236"/>
        <v>-3.8460081079233053</v>
      </c>
      <c r="AG40" s="15">
        <f t="shared" si="237"/>
        <v>-8.471486305680576</v>
      </c>
      <c r="AH40" s="15" t="str">
        <f t="shared" si="238"/>
        <v>---</v>
      </c>
      <c r="AI40" s="15" t="str">
        <f t="shared" si="239"/>
        <v>---</v>
      </c>
      <c r="AK40" s="15">
        <f t="shared" si="245"/>
        <v>-5.2614231063793016</v>
      </c>
      <c r="AL40" s="15">
        <f t="shared" si="246"/>
        <v>13.530055218105721</v>
      </c>
      <c r="AM40" s="15" t="e">
        <f t="shared" si="247"/>
        <v>#NUM!</v>
      </c>
      <c r="AN40" s="14" t="e">
        <f t="shared" si="248"/>
        <v>#NUM!</v>
      </c>
      <c r="AP40" s="15" t="e">
        <f t="shared" si="249"/>
        <v>#NUM!</v>
      </c>
      <c r="AQ40" s="15">
        <f t="shared" si="240"/>
        <v>2.484526403288545</v>
      </c>
      <c r="AR40" s="15" t="e">
        <f t="shared" si="241"/>
        <v>#NUM!</v>
      </c>
      <c r="AS40" s="15" t="e">
        <f t="shared" si="242"/>
        <v>#NUM!</v>
      </c>
      <c r="AT40" s="15" t="str">
        <f t="shared" si="243"/>
        <v>---</v>
      </c>
      <c r="AU40" s="15" t="str">
        <f t="shared" si="244"/>
        <v>---</v>
      </c>
    </row>
    <row r="41" spans="1:47" ht="15">
      <c r="A41" t="s">
        <v>56</v>
      </c>
      <c r="B41" s="27">
        <f>'Raw Plate Reader Measurements'!$S$17</f>
        <v>0.073</v>
      </c>
      <c r="C41" s="27">
        <f>'Raw Plate Reader Measurements'!$S$18</f>
        <v>0.068</v>
      </c>
      <c r="D41" s="27">
        <f>'Raw Plate Reader Measurements'!$S$19</f>
        <v>0.072</v>
      </c>
      <c r="E41" s="27">
        <f>'Raw Plate Reader Measurements'!$S$20</f>
        <v>0.071</v>
      </c>
      <c r="F41" s="3"/>
      <c r="G41" s="3"/>
      <c r="I41" s="27">
        <f>'Raw Plate Reader Measurements'!$H$17</f>
        <v>0.085</v>
      </c>
      <c r="J41" s="27">
        <f>'Raw Plate Reader Measurements'!$H$18</f>
        <v>0.057</v>
      </c>
      <c r="K41" s="27">
        <f>'Raw Plate Reader Measurements'!$H$19</f>
        <v>-0.028</v>
      </c>
      <c r="L41" s="27">
        <f>'Raw Plate Reader Measurements'!$H$20</f>
        <v>0.136</v>
      </c>
      <c r="M41" s="3"/>
      <c r="N41" s="3"/>
      <c r="P41" s="4">
        <f t="shared" si="222"/>
        <v>0.010999999999999996</v>
      </c>
      <c r="Q41" s="4">
        <f t="shared" si="223"/>
        <v>0.006000000000000005</v>
      </c>
      <c r="R41" s="4">
        <f t="shared" si="224"/>
        <v>0.009999999999999995</v>
      </c>
      <c r="S41" s="4">
        <f t="shared" si="225"/>
        <v>0.008999999999999994</v>
      </c>
      <c r="T41" s="4" t="str">
        <f t="shared" si="226"/>
        <v>---</v>
      </c>
      <c r="U41" s="4" t="str">
        <f t="shared" si="227"/>
        <v>---</v>
      </c>
      <c r="W41" s="4">
        <f t="shared" si="228"/>
        <v>0.026750000000000003</v>
      </c>
      <c r="X41" s="4">
        <f t="shared" si="229"/>
        <v>-0.0012500000000000011</v>
      </c>
      <c r="Y41" s="4">
        <f t="shared" si="230"/>
        <v>-0.08625000000000001</v>
      </c>
      <c r="Z41" s="4">
        <f t="shared" si="231"/>
        <v>0.07775000000000001</v>
      </c>
      <c r="AA41" s="4" t="str">
        <f t="shared" si="232"/>
        <v>---</v>
      </c>
      <c r="AB41" s="4" t="str">
        <f t="shared" si="233"/>
        <v>---</v>
      </c>
      <c r="AD41" s="15">
        <f t="shared" si="234"/>
        <v>1.8160762027704929</v>
      </c>
      <c r="AE41" s="15">
        <f t="shared" si="235"/>
        <v>-0.15558285226226956</v>
      </c>
      <c r="AF41" s="15">
        <f t="shared" si="236"/>
        <v>-6.4411300836579635</v>
      </c>
      <c r="AG41" s="15">
        <f t="shared" si="237"/>
        <v>6.451502273808782</v>
      </c>
      <c r="AH41" s="15" t="str">
        <f t="shared" si="238"/>
        <v>---</v>
      </c>
      <c r="AI41" s="15" t="str">
        <f t="shared" si="239"/>
        <v>---</v>
      </c>
      <c r="AK41" s="15">
        <f t="shared" si="245"/>
        <v>0.4177163851647605</v>
      </c>
      <c r="AL41" s="15">
        <f t="shared" si="246"/>
        <v>5.345852885742692</v>
      </c>
      <c r="AM41" s="15" t="e">
        <f t="shared" si="247"/>
        <v>#NUM!</v>
      </c>
      <c r="AN41" s="14" t="e">
        <f t="shared" si="248"/>
        <v>#NUM!</v>
      </c>
      <c r="AP41" s="15">
        <f t="shared" si="249"/>
        <v>0.5966782411767513</v>
      </c>
      <c r="AQ41" s="15" t="e">
        <f t="shared" si="240"/>
        <v>#NUM!</v>
      </c>
      <c r="AR41" s="15" t="e">
        <f t="shared" si="241"/>
        <v>#NUM!</v>
      </c>
      <c r="AS41" s="15">
        <f t="shared" si="242"/>
        <v>1.8643130143562305</v>
      </c>
      <c r="AT41" s="15" t="str">
        <f t="shared" si="243"/>
        <v>---</v>
      </c>
      <c r="AU41" s="15" t="str">
        <f t="shared" si="244"/>
        <v>---</v>
      </c>
    </row>
    <row r="42" spans="1:47" ht="15">
      <c r="A42" t="s">
        <v>57</v>
      </c>
      <c r="B42" s="27">
        <f>'Raw Plate Reader Measurements'!$S$21</f>
        <v>0.059</v>
      </c>
      <c r="C42" s="27">
        <f>'Raw Plate Reader Measurements'!$S$22</f>
        <v>0.067</v>
      </c>
      <c r="D42" s="27">
        <f>'Raw Plate Reader Measurements'!$S$23</f>
        <v>0.068</v>
      </c>
      <c r="E42" s="27">
        <f>'Raw Plate Reader Measurements'!$S$24</f>
        <v>0.063</v>
      </c>
      <c r="F42" s="3"/>
      <c r="G42" s="3"/>
      <c r="I42" s="27">
        <f>'Raw Plate Reader Measurements'!$H$21</f>
        <v>0.045</v>
      </c>
      <c r="J42" s="27">
        <f>'Raw Plate Reader Measurements'!$H$22</f>
        <v>0.186</v>
      </c>
      <c r="K42" s="27">
        <f>'Raw Plate Reader Measurements'!$H$23</f>
        <v>0.468</v>
      </c>
      <c r="L42" s="27">
        <f>'Raw Plate Reader Measurements'!$H$24</f>
        <v>0.063</v>
      </c>
      <c r="M42" s="3"/>
      <c r="N42" s="3"/>
      <c r="P42" s="4">
        <f t="shared" si="222"/>
        <v>-0.0030000000000000027</v>
      </c>
      <c r="Q42" s="4">
        <f t="shared" si="223"/>
        <v>0.0050000000000000044</v>
      </c>
      <c r="R42" s="4">
        <f t="shared" si="224"/>
        <v>0.006000000000000005</v>
      </c>
      <c r="S42" s="4">
        <f t="shared" si="225"/>
        <v>0.0010000000000000009</v>
      </c>
      <c r="T42" s="4" t="str">
        <f t="shared" si="226"/>
        <v>---</v>
      </c>
      <c r="U42" s="4" t="str">
        <f t="shared" si="227"/>
        <v>---</v>
      </c>
      <c r="W42" s="4">
        <f t="shared" si="228"/>
        <v>-0.013250000000000005</v>
      </c>
      <c r="X42" s="4">
        <f t="shared" si="229"/>
        <v>0.12775</v>
      </c>
      <c r="Y42" s="4">
        <f t="shared" si="230"/>
        <v>0.40975</v>
      </c>
      <c r="Z42" s="4">
        <f t="shared" si="231"/>
        <v>0.004749999999999997</v>
      </c>
      <c r="AA42" s="4" t="str">
        <f t="shared" si="232"/>
        <v>---</v>
      </c>
      <c r="AB42" s="4" t="str">
        <f t="shared" si="233"/>
        <v>---</v>
      </c>
      <c r="AD42" s="15">
        <f t="shared" si="234"/>
        <v>3.2983564679601125</v>
      </c>
      <c r="AE42" s="15">
        <f t="shared" si="235"/>
        <v>19.08068100144472</v>
      </c>
      <c r="AF42" s="15">
        <f t="shared" si="236"/>
        <v>51.00005897157191</v>
      </c>
      <c r="AG42" s="15">
        <f t="shared" si="237"/>
        <v>3.5472890315797403</v>
      </c>
      <c r="AH42" s="15" t="str">
        <f t="shared" si="238"/>
        <v>---</v>
      </c>
      <c r="AI42" s="15" t="str">
        <f t="shared" si="239"/>
        <v>---</v>
      </c>
      <c r="AK42" s="15">
        <f t="shared" si="245"/>
        <v>19.23159636813912</v>
      </c>
      <c r="AL42" s="15">
        <f t="shared" si="246"/>
        <v>22.428580145117817</v>
      </c>
      <c r="AM42" s="15">
        <f t="shared" si="247"/>
        <v>10.329746858349134</v>
      </c>
      <c r="AN42" s="14">
        <f t="shared" si="248"/>
        <v>3.8120235653021024</v>
      </c>
      <c r="AP42" s="15">
        <f t="shared" si="249"/>
        <v>1.1934243043972266</v>
      </c>
      <c r="AQ42" s="15">
        <f t="shared" si="240"/>
        <v>2.9486763572828183</v>
      </c>
      <c r="AR42" s="15">
        <f t="shared" si="241"/>
        <v>3.931826789028989</v>
      </c>
      <c r="AS42" s="15">
        <f t="shared" si="242"/>
        <v>1.266183658679654</v>
      </c>
      <c r="AT42" s="15" t="str">
        <f t="shared" si="243"/>
        <v>---</v>
      </c>
      <c r="AU42" s="15" t="str">
        <f t="shared" si="244"/>
        <v>---</v>
      </c>
    </row>
    <row r="43" spans="1:47" ht="15">
      <c r="A43" t="s">
        <v>58</v>
      </c>
      <c r="B43" s="27">
        <f>'Raw Plate Reader Measurements'!$T$17</f>
        <v>0.077</v>
      </c>
      <c r="C43" s="27">
        <f>'Raw Plate Reader Measurements'!$T$18</f>
        <v>0.077</v>
      </c>
      <c r="D43" s="27">
        <f>'Raw Plate Reader Measurements'!$T$19</f>
        <v>0.077</v>
      </c>
      <c r="E43" s="27">
        <f>'Raw Plate Reader Measurements'!$T$20</f>
        <v>0.074</v>
      </c>
      <c r="F43" s="3"/>
      <c r="G43" s="3"/>
      <c r="I43" s="27">
        <f>'Raw Plate Reader Measurements'!$I$17</f>
        <v>0</v>
      </c>
      <c r="J43" s="27">
        <f>'Raw Plate Reader Measurements'!$I$18</f>
        <v>0.062</v>
      </c>
      <c r="K43" s="27">
        <f>'Raw Plate Reader Measurements'!$I$19</f>
        <v>0.09</v>
      </c>
      <c r="L43" s="27">
        <f>'Raw Plate Reader Measurements'!$I$20</f>
        <v>-0.011</v>
      </c>
      <c r="M43" s="3"/>
      <c r="N43" s="3"/>
      <c r="P43" s="4">
        <f t="shared" si="222"/>
        <v>0.015</v>
      </c>
      <c r="Q43" s="4">
        <f t="shared" si="223"/>
        <v>0.015</v>
      </c>
      <c r="R43" s="4">
        <f t="shared" si="224"/>
        <v>0.015</v>
      </c>
      <c r="S43" s="4">
        <f t="shared" si="225"/>
        <v>0.011999999999999997</v>
      </c>
      <c r="T43" s="4" t="str">
        <f t="shared" si="226"/>
        <v>---</v>
      </c>
      <c r="U43" s="4" t="str">
        <f t="shared" si="227"/>
        <v>---</v>
      </c>
      <c r="W43" s="4">
        <f t="shared" si="228"/>
        <v>-0.05825</v>
      </c>
      <c r="X43" s="4">
        <f t="shared" si="229"/>
        <v>0.0037499999999999964</v>
      </c>
      <c r="Y43" s="4">
        <f t="shared" si="230"/>
        <v>0.031749999999999994</v>
      </c>
      <c r="Z43" s="4">
        <f t="shared" si="231"/>
        <v>-0.06925</v>
      </c>
      <c r="AA43" s="4" t="str">
        <f t="shared" si="232"/>
        <v>---</v>
      </c>
      <c r="AB43" s="4" t="str">
        <f t="shared" si="233"/>
        <v>---</v>
      </c>
      <c r="AD43" s="15">
        <f t="shared" si="234"/>
        <v>-2.9000643661687047</v>
      </c>
      <c r="AE43" s="15">
        <f t="shared" si="235"/>
        <v>0.18669942271472328</v>
      </c>
      <c r="AF43" s="15">
        <f t="shared" si="236"/>
        <v>1.5807217789846584</v>
      </c>
      <c r="AG43" s="15">
        <f t="shared" si="237"/>
        <v>-4.3096450076648685</v>
      </c>
      <c r="AH43" s="15" t="str">
        <f t="shared" si="238"/>
        <v>---</v>
      </c>
      <c r="AI43" s="15" t="str">
        <f t="shared" si="239"/>
        <v>---</v>
      </c>
      <c r="AK43" s="15">
        <f t="shared" si="245"/>
        <v>-1.360572043033548</v>
      </c>
      <c r="AL43" s="15">
        <f t="shared" si="246"/>
        <v>2.7149172056051554</v>
      </c>
      <c r="AM43" s="15" t="e">
        <f t="shared" si="247"/>
        <v>#NUM!</v>
      </c>
      <c r="AN43" s="14" t="e">
        <f t="shared" si="248"/>
        <v>#NUM!</v>
      </c>
      <c r="AP43" s="15" t="e">
        <f t="shared" si="249"/>
        <v>#NUM!</v>
      </c>
      <c r="AQ43" s="15">
        <f t="shared" si="240"/>
        <v>-1.6782553204867858</v>
      </c>
      <c r="AR43" s="15">
        <f t="shared" si="241"/>
        <v>0.45788156486959614</v>
      </c>
      <c r="AS43" s="15" t="e">
        <f t="shared" si="242"/>
        <v>#NUM!</v>
      </c>
      <c r="AT43" s="15" t="str">
        <f t="shared" si="243"/>
        <v>---</v>
      </c>
      <c r="AU43" s="15" t="str">
        <f t="shared" si="244"/>
        <v>---</v>
      </c>
    </row>
    <row r="44" spans="1:47" ht="15">
      <c r="A44" t="s">
        <v>59</v>
      </c>
      <c r="B44" s="27">
        <f>'Raw Plate Reader Measurements'!$T$21</f>
        <v>0.065</v>
      </c>
      <c r="C44" s="27">
        <f>'Raw Plate Reader Measurements'!$T$22</f>
        <v>0.071</v>
      </c>
      <c r="D44" s="27">
        <f>'Raw Plate Reader Measurements'!$T$23</f>
        <v>0.071</v>
      </c>
      <c r="E44" s="27">
        <f>'Raw Plate Reader Measurements'!$T$24</f>
        <v>0.066</v>
      </c>
      <c r="F44" s="3"/>
      <c r="G44" s="3"/>
      <c r="I44" s="27">
        <f>'Raw Plate Reader Measurements'!$I$21</f>
        <v>0.017</v>
      </c>
      <c r="J44" s="27">
        <f>'Raw Plate Reader Measurements'!$I$22</f>
        <v>-0.017</v>
      </c>
      <c r="K44" s="27">
        <f>'Raw Plate Reader Measurements'!$I$23</f>
        <v>0.011</v>
      </c>
      <c r="L44" s="27">
        <f>'Raw Plate Reader Measurements'!$I$24</f>
        <v>0.122</v>
      </c>
      <c r="M44" s="3"/>
      <c r="N44" s="3"/>
      <c r="P44" s="4">
        <f t="shared" si="222"/>
        <v>0.0030000000000000027</v>
      </c>
      <c r="Q44" s="4">
        <f t="shared" si="223"/>
        <v>0.008999999999999994</v>
      </c>
      <c r="R44" s="4">
        <f t="shared" si="224"/>
        <v>0.008999999999999994</v>
      </c>
      <c r="S44" s="4">
        <f t="shared" si="225"/>
        <v>0.0040000000000000036</v>
      </c>
      <c r="T44" s="4" t="str">
        <f t="shared" si="226"/>
        <v>---</v>
      </c>
      <c r="U44" s="4" t="str">
        <f t="shared" si="227"/>
        <v>---</v>
      </c>
      <c r="W44" s="4">
        <f t="shared" si="228"/>
        <v>-0.04125</v>
      </c>
      <c r="X44" s="4">
        <f t="shared" si="229"/>
        <v>-0.07525000000000001</v>
      </c>
      <c r="Y44" s="4">
        <f t="shared" si="230"/>
        <v>-0.04725</v>
      </c>
      <c r="Z44" s="4">
        <f t="shared" si="231"/>
        <v>0.06375</v>
      </c>
      <c r="AA44" s="4" t="str">
        <f t="shared" si="232"/>
        <v>---</v>
      </c>
      <c r="AB44" s="4" t="str">
        <f t="shared" si="233"/>
        <v>---</v>
      </c>
      <c r="AD44" s="15">
        <f t="shared" si="234"/>
        <v>-10.268468249309782</v>
      </c>
      <c r="AE44" s="15">
        <f t="shared" si="235"/>
        <v>-6.244058470792423</v>
      </c>
      <c r="AF44" s="15">
        <f t="shared" si="236"/>
        <v>-3.920687877009195</v>
      </c>
      <c r="AG44" s="15">
        <f t="shared" si="237"/>
        <v>11.90208819806361</v>
      </c>
      <c r="AH44" s="15" t="str">
        <f t="shared" si="238"/>
        <v>---</v>
      </c>
      <c r="AI44" s="15" t="str">
        <f t="shared" si="239"/>
        <v>---</v>
      </c>
      <c r="AK44" s="15">
        <f t="shared" si="245"/>
        <v>-2.1327815997619477</v>
      </c>
      <c r="AL44" s="15">
        <f t="shared" si="246"/>
        <v>9.717101314487381</v>
      </c>
      <c r="AM44" s="15" t="e">
        <f t="shared" si="247"/>
        <v>#NUM!</v>
      </c>
      <c r="AN44" s="14" t="e">
        <f t="shared" si="248"/>
        <v>#NUM!</v>
      </c>
      <c r="AP44" s="15" t="e">
        <f t="shared" si="249"/>
        <v>#NUM!</v>
      </c>
      <c r="AQ44" s="15" t="e">
        <f t="shared" si="240"/>
        <v>#NUM!</v>
      </c>
      <c r="AR44" s="15" t="e">
        <f t="shared" si="241"/>
        <v>#NUM!</v>
      </c>
      <c r="AS44" s="15">
        <f t="shared" si="242"/>
        <v>2.47671386355175</v>
      </c>
      <c r="AT44" s="15" t="str">
        <f t="shared" si="243"/>
        <v>---</v>
      </c>
      <c r="AU44" s="15" t="str">
        <f t="shared" si="244"/>
        <v>---</v>
      </c>
    </row>
    <row r="46" ht="15">
      <c r="A46" s="24" t="s">
        <v>40</v>
      </c>
    </row>
    <row r="47" spans="1:47" ht="15">
      <c r="A47" t="s">
        <v>44</v>
      </c>
      <c r="B47" s="27">
        <f>'Raw Plate Reader Measurements'!$M$27</f>
        <v>0.094</v>
      </c>
      <c r="C47" s="27">
        <f>'Raw Plate Reader Measurements'!$M$28</f>
        <v>0.102</v>
      </c>
      <c r="D47" s="27">
        <f>'Raw Plate Reader Measurements'!$M$29</f>
        <v>0.096</v>
      </c>
      <c r="E47" s="27">
        <f>'Raw Plate Reader Measurements'!$M$30</f>
        <v>0.101</v>
      </c>
      <c r="F47" s="3"/>
      <c r="G47" s="3"/>
      <c r="I47" s="27">
        <f>'Raw Plate Reader Measurements'!$B$27</f>
        <v>0.18</v>
      </c>
      <c r="J47" s="27">
        <f>'Raw Plate Reader Measurements'!$B$28</f>
        <v>0.367</v>
      </c>
      <c r="K47" s="27">
        <f>'Raw Plate Reader Measurements'!$B$29</f>
        <v>0.05</v>
      </c>
      <c r="L47" s="27">
        <f>'Raw Plate Reader Measurements'!$B$30</f>
        <v>0.152</v>
      </c>
      <c r="M47" s="3"/>
      <c r="N47" s="3"/>
      <c r="P47" s="4">
        <f aca="true" t="shared" si="250" ref="P47:P62">IF(ISBLANK(B47),"---",B47-$B$9)</f>
        <v>0.032</v>
      </c>
      <c r="Q47" s="4">
        <f aca="true" t="shared" si="251" ref="Q47:Q62">IF(ISBLANK(C47),"---",C47-$B$9)</f>
        <v>0.039999999999999994</v>
      </c>
      <c r="R47" s="4">
        <f aca="true" t="shared" si="252" ref="R47:R62">IF(ISBLANK(D47),"---",D47-$B$9)</f>
        <v>0.034</v>
      </c>
      <c r="S47" s="4">
        <f aca="true" t="shared" si="253" ref="S47:S62">IF(ISBLANK(E47),"---",E47-$B$9)</f>
        <v>0.03900000000000001</v>
      </c>
      <c r="T47" s="4" t="str">
        <f aca="true" t="shared" si="254" ref="T47:T62">IF(ISBLANK(F47),"---",F47-$B$9)</f>
        <v>---</v>
      </c>
      <c r="U47" s="4" t="str">
        <f aca="true" t="shared" si="255" ref="U47:U62">IF(ISBLANK(G47),"---",G47-$B$9)</f>
        <v>---</v>
      </c>
      <c r="W47" s="4">
        <f aca="true" t="shared" si="256" ref="W47:W62">IF(ISBLANK(I47),"---",I47-$I$9)</f>
        <v>0.12175</v>
      </c>
      <c r="X47" s="4">
        <f aca="true" t="shared" si="257" ref="X47:X62">IF(ISBLANK(J47),"---",J47-$I$9)</f>
        <v>0.30874999999999997</v>
      </c>
      <c r="Y47" s="4">
        <f aca="true" t="shared" si="258" ref="Y47:Y62">IF(ISBLANK(K47),"---",K47-$I$9)</f>
        <v>-0.00825</v>
      </c>
      <c r="Z47" s="4">
        <f aca="true" t="shared" si="259" ref="Z47:Z62">IF(ISBLANK(L47),"---",L47-$I$9)</f>
        <v>0.09375</v>
      </c>
      <c r="AA47" s="4" t="str">
        <f aca="true" t="shared" si="260" ref="AA47:AA62">IF(ISBLANK(M47),"---",M47-$I$9)</f>
        <v>---</v>
      </c>
      <c r="AB47" s="4" t="str">
        <f aca="true" t="shared" si="261" ref="AB47:AB62">IF(ISBLANK(N47),"---",N47-$I$9)</f>
        <v>---</v>
      </c>
      <c r="AD47" s="15">
        <f aca="true" t="shared" si="262" ref="AD47:AD62">IF(AND(ISNUMBER(W47),ISNUMBER(P47)),(W47*$B$3)/(P47*$B$2),"---")</f>
        <v>2.8413318394396976</v>
      </c>
      <c r="AE47" s="15">
        <f aca="true" t="shared" si="263" ref="AE47:AE62">IF(AND(ISNUMBER(X47),ISNUMBER(Q47)),(X47*$B$3)/(Q47*$B$2),"---")</f>
        <v>5.764344676317087</v>
      </c>
      <c r="AF47" s="15">
        <f aca="true" t="shared" si="264" ref="AF47:AF62">IF(AND(ISNUMBER(Y47),ISNUMBER(R47)),(Y47*$B$3)/(R47*$B$2),"---")</f>
        <v>-0.18120826322311395</v>
      </c>
      <c r="AG47" s="15" t="e">
        <f aca="true" t="shared" si="265" ref="AG47:AG62">IF(AND(ISNUMBER(Z47),ISNUMBER(S47)),(Z47*$B$3)/(S47*$B$2),"---")</f>
        <v>#NUM!</v>
      </c>
      <c r="AH47" s="15" t="str">
        <f aca="true" t="shared" si="266" ref="AH47:AH62">IF(AND(ISNUMBER(AA47),ISNUMBER(T47)),(AA47*$B$3)/(T47*$B$2),"---")</f>
        <v>---</v>
      </c>
      <c r="AI47" s="15" t="str">
        <f aca="true" t="shared" si="267" ref="AI47:AI62">IF(AND(ISNUMBER(AB47),ISNUMBER(U47)),(AB47*$B$3)/(U47*$B$2),"---")</f>
        <v>---</v>
      </c>
      <c r="AK47" s="15" t="e">
        <f>AVERAGE(AD47:AI47)</f>
        <v>#NUM!</v>
      </c>
      <c r="AL47" s="15" t="e">
        <f>STDEV(AD47:AI47)</f>
        <v>#NUM!</v>
      </c>
      <c r="AM47" s="15" t="e">
        <f>GEOMEAN(AD47:AI47)</f>
        <v>#NUM!</v>
      </c>
      <c r="AN47" s="14" t="e">
        <f>EXP(STDEV(AP47:AU47))</f>
        <v>#NUM!</v>
      </c>
      <c r="AP47" s="15">
        <f>IF(ISNUMBER(AD47),LN(AD47),"---")</f>
        <v>1.0442728997960784</v>
      </c>
      <c r="AQ47" s="15">
        <f aca="true" t="shared" si="268" ref="AQ47:AQ62">IF(ISNUMBER(AE47),LN(AE47),"---")</f>
        <v>1.7516914744613563</v>
      </c>
      <c r="AR47" s="15" t="e">
        <f aca="true" t="shared" si="269" ref="AR47:AR62">IF(ISNUMBER(AF47),LN(AF47),"---")</f>
        <v>#NUM!</v>
      </c>
      <c r="AS47" s="15" t="str">
        <f aca="true" t="shared" si="270" ref="AS47:AS62">IF(ISNUMBER(AG47),LN(AG47),"---")</f>
        <v>---</v>
      </c>
      <c r="AT47" s="15" t="str">
        <f aca="true" t="shared" si="271" ref="AT47:AT62">IF(ISNUMBER(AH47),LN(AH47),"---")</f>
        <v>---</v>
      </c>
      <c r="AU47" s="15" t="str">
        <f aca="true" t="shared" si="272" ref="AU47:AU62">IF(ISNUMBER(AI47),LN(AI47),"---")</f>
        <v>---</v>
      </c>
    </row>
    <row r="48" spans="1:47" ht="15">
      <c r="A48" t="s">
        <v>45</v>
      </c>
      <c r="B48" s="27">
        <f>'Raw Plate Reader Measurements'!$M$31</f>
        <v>0.07</v>
      </c>
      <c r="C48" s="27">
        <f>'Raw Plate Reader Measurements'!$M$32</f>
        <v>0.068</v>
      </c>
      <c r="D48" s="27">
        <f>'Raw Plate Reader Measurements'!$M$33</f>
        <v>0.075</v>
      </c>
      <c r="E48" s="27">
        <f>'Raw Plate Reader Measurements'!$M$34</f>
        <v>0.069</v>
      </c>
      <c r="F48" s="3"/>
      <c r="G48" s="3"/>
      <c r="I48" s="27">
        <f>'Raw Plate Reader Measurements'!$B$31</f>
        <v>0.04</v>
      </c>
      <c r="J48" s="27">
        <f>'Raw Plate Reader Measurements'!$B$32</f>
        <v>0.192</v>
      </c>
      <c r="K48" s="27">
        <f>'Raw Plate Reader Measurements'!$B$33</f>
        <v>0.017</v>
      </c>
      <c r="L48" s="27">
        <f>'Raw Plate Reader Measurements'!$B$34</f>
        <v>0.327</v>
      </c>
      <c r="M48" s="3"/>
      <c r="N48" s="3"/>
      <c r="P48" s="4">
        <f t="shared" si="250"/>
        <v>0.008000000000000007</v>
      </c>
      <c r="Q48" s="4">
        <f t="shared" si="251"/>
        <v>0.006000000000000005</v>
      </c>
      <c r="R48" s="4">
        <f t="shared" si="252"/>
        <v>0.012999999999999998</v>
      </c>
      <c r="S48" s="4">
        <f t="shared" si="253"/>
        <v>0.007000000000000006</v>
      </c>
      <c r="T48" s="4" t="str">
        <f t="shared" si="254"/>
        <v>---</v>
      </c>
      <c r="U48" s="4" t="str">
        <f t="shared" si="255"/>
        <v>---</v>
      </c>
      <c r="W48" s="4">
        <f t="shared" si="256"/>
        <v>-0.018250000000000002</v>
      </c>
      <c r="X48" s="4">
        <f t="shared" si="257"/>
        <v>0.13375</v>
      </c>
      <c r="Y48" s="4">
        <f t="shared" si="258"/>
        <v>-0.04125</v>
      </c>
      <c r="Z48" s="4">
        <f t="shared" si="259"/>
        <v>0.26875</v>
      </c>
      <c r="AA48" s="4" t="str">
        <f t="shared" si="260"/>
        <v>---</v>
      </c>
      <c r="AB48" s="4" t="str">
        <f t="shared" si="261"/>
        <v>---</v>
      </c>
      <c r="AD48" s="15">
        <f t="shared" si="262"/>
        <v>-1.7036322322718502</v>
      </c>
      <c r="AE48" s="15">
        <f t="shared" si="263"/>
        <v>16.64736519206283</v>
      </c>
      <c r="AF48" s="15">
        <f t="shared" si="264"/>
        <v>-2.3696465190714906</v>
      </c>
      <c r="AG48" s="15" t="e">
        <f t="shared" si="265"/>
        <v>#NUM!</v>
      </c>
      <c r="AH48" s="15" t="str">
        <f t="shared" si="266"/>
        <v>---</v>
      </c>
      <c r="AI48" s="15" t="str">
        <f t="shared" si="267"/>
        <v>---</v>
      </c>
      <c r="AK48" s="15" t="e">
        <f>AVERAGE(AD48:AI48)</f>
        <v>#NUM!</v>
      </c>
      <c r="AL48" s="15" t="e">
        <f>STDEV(AD48:AI48)</f>
        <v>#NUM!</v>
      </c>
      <c r="AM48" s="15" t="e">
        <f>GEOMEAN(AD48:AI48)</f>
        <v>#NUM!</v>
      </c>
      <c r="AN48" s="14" t="e">
        <f>EXP(STDEV(AP48:AU48))</f>
        <v>#NUM!</v>
      </c>
      <c r="AP48" s="15" t="e">
        <f>IF(ISNUMBER(AD48),LN(AD48),"---")</f>
        <v>#NUM!</v>
      </c>
      <c r="AQ48" s="15">
        <f t="shared" si="268"/>
        <v>2.8122519571811657</v>
      </c>
      <c r="AR48" s="15" t="e">
        <f t="shared" si="269"/>
        <v>#NUM!</v>
      </c>
      <c r="AS48" s="15" t="str">
        <f t="shared" si="270"/>
        <v>---</v>
      </c>
      <c r="AT48" s="15" t="str">
        <f t="shared" si="271"/>
        <v>---</v>
      </c>
      <c r="AU48" s="15" t="str">
        <f t="shared" si="272"/>
        <v>---</v>
      </c>
    </row>
    <row r="49" spans="1:47" ht="15">
      <c r="A49" t="s">
        <v>46</v>
      </c>
      <c r="B49" s="27">
        <f>'Raw Plate Reader Measurements'!$N$27</f>
        <v>0.126</v>
      </c>
      <c r="C49" s="27">
        <f>'Raw Plate Reader Measurements'!$N$28</f>
        <v>0.135</v>
      </c>
      <c r="D49" s="27">
        <f>'Raw Plate Reader Measurements'!$N$29</f>
        <v>0.122</v>
      </c>
      <c r="E49" s="27">
        <f>'Raw Plate Reader Measurements'!$N$30</f>
        <v>0.132</v>
      </c>
      <c r="F49" s="3"/>
      <c r="G49" s="3"/>
      <c r="I49" s="27">
        <f>'Raw Plate Reader Measurements'!$C$27</f>
        <v>0.138</v>
      </c>
      <c r="J49" s="27">
        <f>'Raw Plate Reader Measurements'!$C$28</f>
        <v>0.08</v>
      </c>
      <c r="K49" s="27">
        <f>'Raw Plate Reader Measurements'!$C$29</f>
        <v>0.017</v>
      </c>
      <c r="L49" s="27">
        <f>'Raw Plate Reader Measurements'!$C$30</f>
        <v>0.126</v>
      </c>
      <c r="M49" s="3"/>
      <c r="N49" s="3"/>
      <c r="P49" s="4">
        <f t="shared" si="250"/>
        <v>0.064</v>
      </c>
      <c r="Q49" s="4">
        <f t="shared" si="251"/>
        <v>0.07300000000000001</v>
      </c>
      <c r="R49" s="4">
        <f t="shared" si="252"/>
        <v>0.06</v>
      </c>
      <c r="S49" s="4">
        <f t="shared" si="253"/>
        <v>0.07</v>
      </c>
      <c r="T49" s="4" t="str">
        <f t="shared" si="254"/>
        <v>---</v>
      </c>
      <c r="U49" s="4" t="str">
        <f t="shared" si="255"/>
        <v>---</v>
      </c>
      <c r="W49" s="4">
        <f t="shared" si="256"/>
        <v>0.07975000000000002</v>
      </c>
      <c r="X49" s="4">
        <f t="shared" si="257"/>
        <v>0.02175</v>
      </c>
      <c r="Y49" s="4">
        <f t="shared" si="258"/>
        <v>-0.04125</v>
      </c>
      <c r="Z49" s="4">
        <f t="shared" si="259"/>
        <v>0.06775</v>
      </c>
      <c r="AA49" s="4" t="str">
        <f t="shared" si="260"/>
        <v>---</v>
      </c>
      <c r="AB49" s="4" t="str">
        <f t="shared" si="261"/>
        <v>---</v>
      </c>
      <c r="AC49" s="12"/>
      <c r="AD49" s="15">
        <f t="shared" si="262"/>
        <v>0.9305799350937</v>
      </c>
      <c r="AE49" s="15">
        <f t="shared" si="263"/>
        <v>0.22250479145453342</v>
      </c>
      <c r="AF49" s="15">
        <f t="shared" si="264"/>
        <v>-0.5134234124654895</v>
      </c>
      <c r="AG49" s="15" t="e">
        <f t="shared" si="265"/>
        <v>#NUM!</v>
      </c>
      <c r="AH49" s="15" t="str">
        <f t="shared" si="266"/>
        <v>---</v>
      </c>
      <c r="AI49" s="15" t="str">
        <f t="shared" si="267"/>
        <v>---</v>
      </c>
      <c r="AJ49" s="12"/>
      <c r="AK49" s="15" t="e">
        <f aca="true" t="shared" si="273" ref="AK49:AK62">AVERAGE(AD49:AI49)</f>
        <v>#NUM!</v>
      </c>
      <c r="AL49" s="15" t="e">
        <f aca="true" t="shared" si="274" ref="AL49:AL62">STDEV(AD49:AI49)</f>
        <v>#NUM!</v>
      </c>
      <c r="AM49" s="15" t="e">
        <f aca="true" t="shared" si="275" ref="AM49:AM62">GEOMEAN(AD49:AI49)</f>
        <v>#NUM!</v>
      </c>
      <c r="AN49" s="14" t="e">
        <f aca="true" t="shared" si="276" ref="AN49:AN62">EXP(STDEV(AP49:AU49))</f>
        <v>#NUM!</v>
      </c>
      <c r="AP49" s="15">
        <f aca="true" t="shared" si="277" ref="AP49:AP62">IF(ISNUMBER(AD49),LN(AD49),"---")</f>
        <v>-0.07194730106161197</v>
      </c>
      <c r="AQ49" s="15">
        <f t="shared" si="268"/>
        <v>-1.5028066429805924</v>
      </c>
      <c r="AR49" s="15" t="e">
        <f t="shared" si="269"/>
        <v>#NUM!</v>
      </c>
      <c r="AS49" s="15" t="str">
        <f t="shared" si="270"/>
        <v>---</v>
      </c>
      <c r="AT49" s="15" t="str">
        <f t="shared" si="271"/>
        <v>---</v>
      </c>
      <c r="AU49" s="15" t="str">
        <f t="shared" si="272"/>
        <v>---</v>
      </c>
    </row>
    <row r="50" spans="1:47" ht="15">
      <c r="A50" t="s">
        <v>47</v>
      </c>
      <c r="B50" s="27">
        <f>'Raw Plate Reader Measurements'!$N$31</f>
        <v>0.133</v>
      </c>
      <c r="C50" s="27">
        <f>'Raw Plate Reader Measurements'!$N$32</f>
        <v>0.147</v>
      </c>
      <c r="D50" s="27">
        <f>'Raw Plate Reader Measurements'!$N$33</f>
        <v>0.156</v>
      </c>
      <c r="E50" s="27">
        <f>'Raw Plate Reader Measurements'!$N$34</f>
        <v>0.149</v>
      </c>
      <c r="F50" s="3"/>
      <c r="G50" s="3"/>
      <c r="I50" s="27">
        <f>'Raw Plate Reader Measurements'!$C$31</f>
        <v>0.079</v>
      </c>
      <c r="J50" s="27">
        <f>'Raw Plate Reader Measurements'!$C$32</f>
        <v>0.034</v>
      </c>
      <c r="K50" s="27">
        <f>'Raw Plate Reader Measurements'!$C$33</f>
        <v>-0.045</v>
      </c>
      <c r="L50" s="27">
        <f>'Raw Plate Reader Measurements'!$C$34</f>
        <v>0.052</v>
      </c>
      <c r="M50" s="3"/>
      <c r="N50" s="3"/>
      <c r="P50" s="4">
        <f t="shared" si="250"/>
        <v>0.07100000000000001</v>
      </c>
      <c r="Q50" s="4">
        <f t="shared" si="251"/>
        <v>0.08499999999999999</v>
      </c>
      <c r="R50" s="4">
        <f t="shared" si="252"/>
        <v>0.094</v>
      </c>
      <c r="S50" s="4">
        <f t="shared" si="253"/>
        <v>0.087</v>
      </c>
      <c r="T50" s="4" t="str">
        <f t="shared" si="254"/>
        <v>---</v>
      </c>
      <c r="U50" s="4" t="str">
        <f t="shared" si="255"/>
        <v>---</v>
      </c>
      <c r="W50" s="4">
        <f t="shared" si="256"/>
        <v>0.020749999999999998</v>
      </c>
      <c r="X50" s="4">
        <f t="shared" si="257"/>
        <v>-0.02425</v>
      </c>
      <c r="Y50" s="4">
        <f t="shared" si="258"/>
        <v>-0.10325000000000001</v>
      </c>
      <c r="Z50" s="4">
        <f t="shared" si="259"/>
        <v>-0.0062500000000000056</v>
      </c>
      <c r="AA50" s="4" t="str">
        <f t="shared" si="260"/>
        <v>---</v>
      </c>
      <c r="AB50" s="4" t="str">
        <f t="shared" si="261"/>
        <v>---</v>
      </c>
      <c r="AC50" s="12"/>
      <c r="AD50" s="15">
        <f t="shared" si="262"/>
        <v>0.21825425472284568</v>
      </c>
      <c r="AE50" s="15">
        <f t="shared" si="263"/>
        <v>-0.21305698827444913</v>
      </c>
      <c r="AF50" s="15">
        <f t="shared" si="264"/>
        <v>-0.8202857615019232</v>
      </c>
      <c r="AG50" s="15" t="e">
        <f t="shared" si="265"/>
        <v>#NUM!</v>
      </c>
      <c r="AH50" s="15" t="str">
        <f t="shared" si="266"/>
        <v>---</v>
      </c>
      <c r="AI50" s="15" t="str">
        <f t="shared" si="267"/>
        <v>---</v>
      </c>
      <c r="AJ50" s="12"/>
      <c r="AK50" s="15" t="e">
        <f t="shared" si="273"/>
        <v>#NUM!</v>
      </c>
      <c r="AL50" s="15" t="e">
        <f t="shared" si="274"/>
        <v>#NUM!</v>
      </c>
      <c r="AM50" s="15" t="e">
        <f t="shared" si="275"/>
        <v>#NUM!</v>
      </c>
      <c r="AN50" s="14" t="e">
        <f t="shared" si="276"/>
        <v>#NUM!</v>
      </c>
      <c r="AP50" s="15">
        <f t="shared" si="277"/>
        <v>-1.5220945897315026</v>
      </c>
      <c r="AQ50" s="15" t="e">
        <f t="shared" si="268"/>
        <v>#NUM!</v>
      </c>
      <c r="AR50" s="15" t="e">
        <f t="shared" si="269"/>
        <v>#NUM!</v>
      </c>
      <c r="AS50" s="15" t="str">
        <f t="shared" si="270"/>
        <v>---</v>
      </c>
      <c r="AT50" s="15" t="str">
        <f t="shared" si="271"/>
        <v>---</v>
      </c>
      <c r="AU50" s="15" t="str">
        <f t="shared" si="272"/>
        <v>---</v>
      </c>
    </row>
    <row r="51" spans="1:47" ht="15">
      <c r="A51" t="s">
        <v>50</v>
      </c>
      <c r="B51" s="27">
        <f>'Raw Plate Reader Measurements'!$O$27</f>
        <v>0.059</v>
      </c>
      <c r="C51" s="27">
        <f>'Raw Plate Reader Measurements'!$O$28</f>
        <v>0.063</v>
      </c>
      <c r="D51" s="27">
        <f>'Raw Plate Reader Measurements'!$O$29</f>
        <v>0.056</v>
      </c>
      <c r="E51" s="27">
        <f>'Raw Plate Reader Measurements'!$O$30</f>
        <v>0.058</v>
      </c>
      <c r="F51" s="3"/>
      <c r="G51" s="3"/>
      <c r="I51" s="27">
        <f>'Raw Plate Reader Measurements'!$D$27</f>
        <v>0.011</v>
      </c>
      <c r="J51" s="27">
        <f>'Raw Plate Reader Measurements'!$D$28</f>
        <v>0.028</v>
      </c>
      <c r="K51" s="27">
        <f>'Raw Plate Reader Measurements'!$D$29</f>
        <v>0.017</v>
      </c>
      <c r="L51" s="27">
        <f>'Raw Plate Reader Measurements'!$D$30</f>
        <v>0.011</v>
      </c>
      <c r="M51" s="3"/>
      <c r="N51" s="3"/>
      <c r="P51" s="4">
        <f t="shared" si="250"/>
        <v>-0.0030000000000000027</v>
      </c>
      <c r="Q51" s="4">
        <f t="shared" si="251"/>
        <v>0.0010000000000000009</v>
      </c>
      <c r="R51" s="4">
        <f t="shared" si="252"/>
        <v>-0.005999999999999998</v>
      </c>
      <c r="S51" s="4">
        <f t="shared" si="253"/>
        <v>-0.003999999999999997</v>
      </c>
      <c r="T51" s="4" t="str">
        <f t="shared" si="254"/>
        <v>---</v>
      </c>
      <c r="U51" s="4" t="str">
        <f t="shared" si="255"/>
        <v>---</v>
      </c>
      <c r="W51" s="4">
        <f t="shared" si="256"/>
        <v>-0.04725</v>
      </c>
      <c r="X51" s="4">
        <f t="shared" si="257"/>
        <v>-0.030250000000000003</v>
      </c>
      <c r="Y51" s="4">
        <f t="shared" si="258"/>
        <v>-0.04125</v>
      </c>
      <c r="Z51" s="4">
        <f t="shared" si="259"/>
        <v>-0.04725</v>
      </c>
      <c r="AA51" s="4" t="str">
        <f t="shared" si="260"/>
        <v>---</v>
      </c>
      <c r="AB51" s="4" t="str">
        <f t="shared" si="261"/>
        <v>---</v>
      </c>
      <c r="AD51" s="15">
        <f t="shared" si="262"/>
        <v>11.762063631027567</v>
      </c>
      <c r="AE51" s="15">
        <f t="shared" si="263"/>
        <v>-22.59063014848152</v>
      </c>
      <c r="AF51" s="15">
        <f t="shared" si="264"/>
        <v>5.134234124654896</v>
      </c>
      <c r="AG51" s="15" t="e">
        <f t="shared" si="265"/>
        <v>#NUM!</v>
      </c>
      <c r="AH51" s="15" t="str">
        <f t="shared" si="266"/>
        <v>---</v>
      </c>
      <c r="AI51" s="15" t="str">
        <f t="shared" si="267"/>
        <v>---</v>
      </c>
      <c r="AK51" s="15" t="e">
        <f t="shared" si="273"/>
        <v>#NUM!</v>
      </c>
      <c r="AL51" s="15" t="e">
        <f t="shared" si="274"/>
        <v>#NUM!</v>
      </c>
      <c r="AM51" s="15" t="e">
        <f t="shared" si="275"/>
        <v>#NUM!</v>
      </c>
      <c r="AN51" s="14" t="e">
        <f t="shared" si="276"/>
        <v>#NUM!</v>
      </c>
      <c r="AP51" s="15">
        <f t="shared" si="277"/>
        <v>2.464879405904747</v>
      </c>
      <c r="AQ51" s="15" t="e">
        <f t="shared" si="268"/>
        <v>#NUM!</v>
      </c>
      <c r="AR51" s="15">
        <f t="shared" si="269"/>
        <v>1.6359306841857408</v>
      </c>
      <c r="AS51" s="15" t="str">
        <f t="shared" si="270"/>
        <v>---</v>
      </c>
      <c r="AT51" s="15" t="str">
        <f t="shared" si="271"/>
        <v>---</v>
      </c>
      <c r="AU51" s="15" t="str">
        <f t="shared" si="272"/>
        <v>---</v>
      </c>
    </row>
    <row r="52" spans="1:47" ht="15">
      <c r="A52" t="s">
        <v>48</v>
      </c>
      <c r="B52" s="27">
        <f>'Raw Plate Reader Measurements'!$O$31</f>
        <v>0.056</v>
      </c>
      <c r="C52" s="27">
        <f>'Raw Plate Reader Measurements'!$O$32</f>
        <v>0.056</v>
      </c>
      <c r="D52" s="27">
        <f>'Raw Plate Reader Measurements'!$O$33</f>
        <v>0.061</v>
      </c>
      <c r="E52" s="27">
        <f>'Raw Plate Reader Measurements'!$O$34</f>
        <v>0.062</v>
      </c>
      <c r="F52" s="3"/>
      <c r="G52" s="3"/>
      <c r="I52" s="27">
        <f>'Raw Plate Reader Measurements'!$D$31</f>
        <v>0.119</v>
      </c>
      <c r="J52" s="27">
        <f>'Raw Plate Reader Measurements'!$D$32</f>
        <v>0.029</v>
      </c>
      <c r="K52" s="27">
        <f>'Raw Plate Reader Measurements'!$D$33</f>
        <v>-0.028</v>
      </c>
      <c r="L52" s="27">
        <f>'Raw Plate Reader Measurements'!$D$34</f>
        <v>0.102</v>
      </c>
      <c r="M52" s="3"/>
      <c r="N52" s="3"/>
      <c r="P52" s="4">
        <f t="shared" si="250"/>
        <v>-0.005999999999999998</v>
      </c>
      <c r="Q52" s="4">
        <f t="shared" si="251"/>
        <v>-0.005999999999999998</v>
      </c>
      <c r="R52" s="4">
        <f t="shared" si="252"/>
        <v>-0.0010000000000000009</v>
      </c>
      <c r="S52" s="4">
        <f t="shared" si="253"/>
        <v>0</v>
      </c>
      <c r="T52" s="4" t="str">
        <f t="shared" si="254"/>
        <v>---</v>
      </c>
      <c r="U52" s="4" t="str">
        <f t="shared" si="255"/>
        <v>---</v>
      </c>
      <c r="W52" s="4">
        <f t="shared" si="256"/>
        <v>0.06074999999999999</v>
      </c>
      <c r="X52" s="4">
        <f t="shared" si="257"/>
        <v>-0.02925</v>
      </c>
      <c r="Y52" s="4">
        <f t="shared" si="258"/>
        <v>-0.08625000000000001</v>
      </c>
      <c r="Z52" s="4">
        <f t="shared" si="259"/>
        <v>0.04374999999999999</v>
      </c>
      <c r="AA52" s="4" t="str">
        <f t="shared" si="260"/>
        <v>---</v>
      </c>
      <c r="AB52" s="4" t="str">
        <f t="shared" si="261"/>
        <v>---</v>
      </c>
      <c r="AD52" s="15">
        <f t="shared" si="262"/>
        <v>-7.561326619946301</v>
      </c>
      <c r="AE52" s="15">
        <f t="shared" si="263"/>
        <v>3.6406387429371088</v>
      </c>
      <c r="AF52" s="15">
        <f t="shared" si="264"/>
        <v>64.41130083657954</v>
      </c>
      <c r="AG52" s="15" t="e">
        <f t="shared" si="265"/>
        <v>#DIV/0!</v>
      </c>
      <c r="AH52" s="15" t="str">
        <f t="shared" si="266"/>
        <v>---</v>
      </c>
      <c r="AI52" s="15" t="str">
        <f t="shared" si="267"/>
        <v>---</v>
      </c>
      <c r="AK52" s="15" t="e">
        <f t="shared" si="273"/>
        <v>#DIV/0!</v>
      </c>
      <c r="AL52" s="15" t="e">
        <f t="shared" si="274"/>
        <v>#DIV/0!</v>
      </c>
      <c r="AM52" s="15" t="e">
        <f t="shared" si="275"/>
        <v>#DIV/0!</v>
      </c>
      <c r="AN52" s="14" t="e">
        <f t="shared" si="276"/>
        <v>#NUM!</v>
      </c>
      <c r="AP52" s="15" t="e">
        <f t="shared" si="277"/>
        <v>#NUM!</v>
      </c>
      <c r="AQ52" s="15">
        <f t="shared" si="268"/>
        <v>1.2921591450829166</v>
      </c>
      <c r="AR52" s="15">
        <f t="shared" si="269"/>
        <v>4.165289096544574</v>
      </c>
      <c r="AS52" s="15" t="str">
        <f t="shared" si="270"/>
        <v>---</v>
      </c>
      <c r="AT52" s="15" t="str">
        <f t="shared" si="271"/>
        <v>---</v>
      </c>
      <c r="AU52" s="15" t="str">
        <f t="shared" si="272"/>
        <v>---</v>
      </c>
    </row>
    <row r="53" spans="1:47" ht="15">
      <c r="A53" t="s">
        <v>49</v>
      </c>
      <c r="B53" s="27">
        <f>'Raw Plate Reader Measurements'!$P$27</f>
        <v>0.112</v>
      </c>
      <c r="C53" s="27">
        <f>'Raw Plate Reader Measurements'!$P$28</f>
        <v>0.109</v>
      </c>
      <c r="D53" s="27">
        <f>'Raw Plate Reader Measurements'!$P$29</f>
        <v>0.1</v>
      </c>
      <c r="E53" s="27">
        <f>'Raw Plate Reader Measurements'!$P$30</f>
        <v>0.105</v>
      </c>
      <c r="F53" s="3"/>
      <c r="G53" s="3"/>
      <c r="I53" s="27">
        <f>'Raw Plate Reader Measurements'!$E$27</f>
        <v>0.125</v>
      </c>
      <c r="J53" s="27">
        <f>'Raw Plate Reader Measurements'!$E$28</f>
        <v>0.157</v>
      </c>
      <c r="K53" s="27">
        <f>'Raw Plate Reader Measurements'!$E$29</f>
        <v>0.138</v>
      </c>
      <c r="L53" s="27">
        <f>'Raw Plate Reader Measurements'!$E$30</f>
        <v>0.151</v>
      </c>
      <c r="M53" s="3"/>
      <c r="N53" s="3"/>
      <c r="P53" s="4">
        <f t="shared" si="250"/>
        <v>0.05</v>
      </c>
      <c r="Q53" s="4">
        <f t="shared" si="251"/>
        <v>0.047</v>
      </c>
      <c r="R53" s="4">
        <f t="shared" si="252"/>
        <v>0.038000000000000006</v>
      </c>
      <c r="S53" s="4">
        <f t="shared" si="253"/>
        <v>0.043</v>
      </c>
      <c r="T53" s="4" t="str">
        <f t="shared" si="254"/>
        <v>---</v>
      </c>
      <c r="U53" s="4" t="str">
        <f t="shared" si="255"/>
        <v>---</v>
      </c>
      <c r="W53" s="4">
        <f t="shared" si="256"/>
        <v>0.06675</v>
      </c>
      <c r="X53" s="4">
        <f t="shared" si="257"/>
        <v>0.09875</v>
      </c>
      <c r="Y53" s="4">
        <f t="shared" si="258"/>
        <v>0.07975000000000002</v>
      </c>
      <c r="Z53" s="4">
        <f t="shared" si="259"/>
        <v>0.09275</v>
      </c>
      <c r="AA53" s="4" t="str">
        <f t="shared" si="260"/>
        <v>---</v>
      </c>
      <c r="AB53" s="4" t="str">
        <f t="shared" si="261"/>
        <v>---</v>
      </c>
      <c r="AD53" s="15">
        <f t="shared" si="262"/>
        <v>0.9969749172966232</v>
      </c>
      <c r="AE53" s="15">
        <f t="shared" si="263"/>
        <v>1.5690696164322504</v>
      </c>
      <c r="AF53" s="15">
        <f t="shared" si="264"/>
        <v>1.5672925222630734</v>
      </c>
      <c r="AG53" s="15">
        <f t="shared" si="265"/>
        <v>1.6108252517944748</v>
      </c>
      <c r="AH53" s="15" t="str">
        <f t="shared" si="266"/>
        <v>---</v>
      </c>
      <c r="AI53" s="15" t="str">
        <f t="shared" si="267"/>
        <v>---</v>
      </c>
      <c r="AK53" s="15">
        <f t="shared" si="273"/>
        <v>1.4360405769466054</v>
      </c>
      <c r="AL53" s="15">
        <f t="shared" si="274"/>
        <v>0.29340082625501773</v>
      </c>
      <c r="AM53" s="15">
        <f t="shared" si="275"/>
        <v>1.4097147177005618</v>
      </c>
      <c r="AN53" s="14">
        <f t="shared" si="276"/>
        <v>1.260226197305896</v>
      </c>
      <c r="AP53" s="15">
        <f t="shared" si="277"/>
        <v>-0.003029667514681477</v>
      </c>
      <c r="AQ53" s="15">
        <f t="shared" si="268"/>
        <v>0.4504828427042784</v>
      </c>
      <c r="AR53" s="15">
        <f t="shared" si="269"/>
        <v>0.44934962257167393</v>
      </c>
      <c r="AS53" s="15">
        <f t="shared" si="270"/>
        <v>0.476746626427088</v>
      </c>
      <c r="AT53" s="15" t="str">
        <f t="shared" si="271"/>
        <v>---</v>
      </c>
      <c r="AU53" s="15" t="str">
        <f t="shared" si="272"/>
        <v>---</v>
      </c>
    </row>
    <row r="54" spans="1:47" ht="15">
      <c r="A54" t="s">
        <v>51</v>
      </c>
      <c r="B54" s="27">
        <f>'Raw Plate Reader Measurements'!$P$31</f>
        <v>0.129</v>
      </c>
      <c r="C54" s="27">
        <f>'Raw Plate Reader Measurements'!$P$32</f>
        <v>0.125</v>
      </c>
      <c r="D54" s="27">
        <f>'Raw Plate Reader Measurements'!$P$33</f>
        <v>0.137</v>
      </c>
      <c r="E54" s="27">
        <f>'Raw Plate Reader Measurements'!$P$34</f>
        <v>0.13</v>
      </c>
      <c r="F54" s="3"/>
      <c r="G54" s="3"/>
      <c r="I54" s="27">
        <f>'Raw Plate Reader Measurements'!$E$31</f>
        <v>0.507</v>
      </c>
      <c r="J54" s="27">
        <f>'Raw Plate Reader Measurements'!$E$32</f>
        <v>0.337</v>
      </c>
      <c r="K54" s="27">
        <f>'Raw Plate Reader Measurements'!$E$33</f>
        <v>0.296</v>
      </c>
      <c r="L54" s="27">
        <f>'Raw Plate Reader Measurements'!$E$34</f>
        <v>0.325</v>
      </c>
      <c r="M54" s="3"/>
      <c r="N54" s="3"/>
      <c r="P54" s="4">
        <f t="shared" si="250"/>
        <v>0.067</v>
      </c>
      <c r="Q54" s="4">
        <f t="shared" si="251"/>
        <v>0.063</v>
      </c>
      <c r="R54" s="4">
        <f t="shared" si="252"/>
        <v>0.07500000000000001</v>
      </c>
      <c r="S54" s="4">
        <f t="shared" si="253"/>
        <v>0.068</v>
      </c>
      <c r="T54" s="4" t="str">
        <f t="shared" si="254"/>
        <v>---</v>
      </c>
      <c r="U54" s="4" t="str">
        <f t="shared" si="255"/>
        <v>---</v>
      </c>
      <c r="W54" s="4">
        <f t="shared" si="256"/>
        <v>0.44875</v>
      </c>
      <c r="X54" s="4">
        <f t="shared" si="257"/>
        <v>0.27875</v>
      </c>
      <c r="Y54" s="4">
        <f t="shared" si="258"/>
        <v>0.23775</v>
      </c>
      <c r="Z54" s="4">
        <f t="shared" si="259"/>
        <v>0.26675</v>
      </c>
      <c r="AA54" s="4" t="str">
        <f t="shared" si="260"/>
        <v>---</v>
      </c>
      <c r="AB54" s="4" t="str">
        <f t="shared" si="261"/>
        <v>---</v>
      </c>
      <c r="AD54" s="15">
        <f t="shared" si="262"/>
        <v>5.0018725936258</v>
      </c>
      <c r="AE54" s="15">
        <f t="shared" si="263"/>
        <v>3.304283433760582</v>
      </c>
      <c r="AF54" s="15">
        <f t="shared" si="264"/>
        <v>2.367348680022693</v>
      </c>
      <c r="AG54" s="15">
        <f t="shared" si="265"/>
        <v>2.929533588773675</v>
      </c>
      <c r="AH54" s="15" t="str">
        <f t="shared" si="266"/>
        <v>---</v>
      </c>
      <c r="AI54" s="15" t="str">
        <f t="shared" si="267"/>
        <v>---</v>
      </c>
      <c r="AK54" s="15">
        <f t="shared" si="273"/>
        <v>3.4007595740456877</v>
      </c>
      <c r="AL54" s="15">
        <f t="shared" si="274"/>
        <v>1.1347338237363915</v>
      </c>
      <c r="AM54" s="15">
        <f t="shared" si="275"/>
        <v>3.272032865163475</v>
      </c>
      <c r="AN54" s="14">
        <f t="shared" si="276"/>
        <v>1.3699010910297258</v>
      </c>
      <c r="AP54" s="15">
        <f t="shared" si="277"/>
        <v>1.6098123610446282</v>
      </c>
      <c r="AQ54" s="15">
        <f t="shared" si="268"/>
        <v>1.1952196370159016</v>
      </c>
      <c r="AR54" s="15">
        <f t="shared" si="269"/>
        <v>0.8617706285222948</v>
      </c>
      <c r="AS54" s="15">
        <f t="shared" si="270"/>
        <v>1.0748432256388616</v>
      </c>
      <c r="AT54" s="15" t="str">
        <f t="shared" si="271"/>
        <v>---</v>
      </c>
      <c r="AU54" s="15" t="str">
        <f t="shared" si="272"/>
        <v>---</v>
      </c>
    </row>
    <row r="55" spans="1:47" ht="15">
      <c r="A55" t="s">
        <v>52</v>
      </c>
      <c r="B55" s="27">
        <f>'Raw Plate Reader Measurements'!$Q$27</f>
        <v>0.104</v>
      </c>
      <c r="C55" s="27">
        <f>'Raw Plate Reader Measurements'!$Q$28</f>
        <v>0.11</v>
      </c>
      <c r="D55" s="27">
        <f>'Raw Plate Reader Measurements'!$Q$29</f>
        <v>0.105</v>
      </c>
      <c r="E55" s="27">
        <f>'Raw Plate Reader Measurements'!$Q$30</f>
        <v>0.114</v>
      </c>
      <c r="F55" s="3"/>
      <c r="G55" s="3"/>
      <c r="I55" s="27">
        <f>'Raw Plate Reader Measurements'!$F$27</f>
        <v>-0.017</v>
      </c>
      <c r="J55" s="27">
        <f>'Raw Plate Reader Measurements'!$F$28</f>
        <v>0.115</v>
      </c>
      <c r="K55" s="27">
        <f>'Raw Plate Reader Measurements'!$F$29</f>
        <v>0.118</v>
      </c>
      <c r="L55" s="27">
        <f>'Raw Plate Reader Measurements'!$F$30</f>
        <v>0.121</v>
      </c>
      <c r="M55" s="3"/>
      <c r="N55" s="3"/>
      <c r="P55" s="4">
        <f t="shared" si="250"/>
        <v>0.041999999999999996</v>
      </c>
      <c r="Q55" s="4">
        <f t="shared" si="251"/>
        <v>0.048</v>
      </c>
      <c r="R55" s="4">
        <f t="shared" si="252"/>
        <v>0.043</v>
      </c>
      <c r="S55" s="4">
        <f t="shared" si="253"/>
        <v>0.052000000000000005</v>
      </c>
      <c r="T55" s="4" t="str">
        <f t="shared" si="254"/>
        <v>---</v>
      </c>
      <c r="U55" s="4" t="str">
        <f t="shared" si="255"/>
        <v>---</v>
      </c>
      <c r="W55" s="4">
        <f t="shared" si="256"/>
        <v>-0.07525000000000001</v>
      </c>
      <c r="X55" s="4">
        <f t="shared" si="257"/>
        <v>0.05675</v>
      </c>
      <c r="Y55" s="4">
        <f t="shared" si="258"/>
        <v>0.05974999999999999</v>
      </c>
      <c r="Z55" s="4">
        <f t="shared" si="259"/>
        <v>0.06275</v>
      </c>
      <c r="AA55" s="4" t="str">
        <f t="shared" si="260"/>
        <v>---</v>
      </c>
      <c r="AB55" s="4" t="str">
        <f t="shared" si="261"/>
        <v>---</v>
      </c>
      <c r="AD55" s="15">
        <f t="shared" si="262"/>
        <v>-1.3380125294555185</v>
      </c>
      <c r="AE55" s="15">
        <f t="shared" si="263"/>
        <v>0.8829326865883798</v>
      </c>
      <c r="AF55" s="15">
        <f t="shared" si="264"/>
        <v>1.037701442530672</v>
      </c>
      <c r="AG55" s="15">
        <f t="shared" si="265"/>
        <v>0.9011837519499151</v>
      </c>
      <c r="AH55" s="15" t="str">
        <f t="shared" si="266"/>
        <v>---</v>
      </c>
      <c r="AI55" s="15" t="str">
        <f t="shared" si="267"/>
        <v>---</v>
      </c>
      <c r="AK55" s="15">
        <f t="shared" si="273"/>
        <v>0.3709513379033621</v>
      </c>
      <c r="AL55" s="15">
        <f t="shared" si="274"/>
        <v>1.1414003849461583</v>
      </c>
      <c r="AM55" s="15" t="e">
        <f t="shared" si="275"/>
        <v>#NUM!</v>
      </c>
      <c r="AN55" s="14" t="e">
        <f t="shared" si="276"/>
        <v>#NUM!</v>
      </c>
      <c r="AP55" s="15" t="e">
        <f t="shared" si="277"/>
        <v>#NUM!</v>
      </c>
      <c r="AQ55" s="15">
        <f t="shared" si="268"/>
        <v>-0.1245063139132731</v>
      </c>
      <c r="AR55" s="15">
        <f t="shared" si="269"/>
        <v>0.037008115751163174</v>
      </c>
      <c r="AS55" s="15">
        <f t="shared" si="270"/>
        <v>-0.1040460999364285</v>
      </c>
      <c r="AT55" s="15" t="str">
        <f t="shared" si="271"/>
        <v>---</v>
      </c>
      <c r="AU55" s="15" t="str">
        <f t="shared" si="272"/>
        <v>---</v>
      </c>
    </row>
    <row r="56" spans="1:47" ht="15">
      <c r="A56" t="s">
        <v>53</v>
      </c>
      <c r="B56" s="27">
        <f>'Raw Plate Reader Measurements'!$Q$31</f>
        <v>0.117</v>
      </c>
      <c r="C56" s="27">
        <f>'Raw Plate Reader Measurements'!$Q$32</f>
        <v>0.13</v>
      </c>
      <c r="D56" s="27">
        <f>'Raw Plate Reader Measurements'!$Q$33</f>
        <v>0.142</v>
      </c>
      <c r="E56" s="27">
        <f>'Raw Plate Reader Measurements'!$Q$34</f>
        <v>0.133</v>
      </c>
      <c r="F56" s="3"/>
      <c r="G56" s="3"/>
      <c r="I56" s="27">
        <f>'Raw Plate Reader Measurements'!$F$31</f>
        <v>-0.023</v>
      </c>
      <c r="J56" s="27">
        <f>'Raw Plate Reader Measurements'!$F$32</f>
        <v>0.006</v>
      </c>
      <c r="K56" s="27">
        <f>'Raw Plate Reader Measurements'!$F$33</f>
        <v>0.145</v>
      </c>
      <c r="L56" s="27">
        <f>'Raw Plate Reader Measurements'!$F$34</f>
        <v>0.045</v>
      </c>
      <c r="M56" s="3"/>
      <c r="N56" s="3"/>
      <c r="P56" s="4">
        <f t="shared" si="250"/>
        <v>0.05500000000000001</v>
      </c>
      <c r="Q56" s="4">
        <f t="shared" si="251"/>
        <v>0.068</v>
      </c>
      <c r="R56" s="4">
        <f t="shared" si="252"/>
        <v>0.07999999999999999</v>
      </c>
      <c r="S56" s="4">
        <f t="shared" si="253"/>
        <v>0.07100000000000001</v>
      </c>
      <c r="T56" s="4" t="str">
        <f t="shared" si="254"/>
        <v>---</v>
      </c>
      <c r="U56" s="4" t="str">
        <f t="shared" si="255"/>
        <v>---</v>
      </c>
      <c r="W56" s="4">
        <f t="shared" si="256"/>
        <v>-0.08125</v>
      </c>
      <c r="X56" s="4">
        <f t="shared" si="257"/>
        <v>-0.052250000000000005</v>
      </c>
      <c r="Y56" s="4">
        <f t="shared" si="258"/>
        <v>0.08675</v>
      </c>
      <c r="Z56" s="4">
        <f t="shared" si="259"/>
        <v>-0.013250000000000005</v>
      </c>
      <c r="AA56" s="4" t="str">
        <f t="shared" si="260"/>
        <v>---</v>
      </c>
      <c r="AB56" s="4" t="str">
        <f t="shared" si="261"/>
        <v>---</v>
      </c>
      <c r="AD56" s="15">
        <f t="shared" si="262"/>
        <v>-1.103223861496093</v>
      </c>
      <c r="AE56" s="15">
        <f t="shared" si="263"/>
        <v>-0.5738261668731942</v>
      </c>
      <c r="AF56" s="15">
        <f t="shared" si="264"/>
        <v>0.809808746025113</v>
      </c>
      <c r="AG56" s="15">
        <f t="shared" si="265"/>
        <v>-0.1393671747025401</v>
      </c>
      <c r="AH56" s="15" t="str">
        <f t="shared" si="266"/>
        <v>---</v>
      </c>
      <c r="AI56" s="15" t="str">
        <f t="shared" si="267"/>
        <v>---</v>
      </c>
      <c r="AK56" s="15">
        <f t="shared" si="273"/>
        <v>-0.2516521142616786</v>
      </c>
      <c r="AL56" s="15">
        <f t="shared" si="274"/>
        <v>0.8099953963730444</v>
      </c>
      <c r="AM56" s="15" t="e">
        <f t="shared" si="275"/>
        <v>#NUM!</v>
      </c>
      <c r="AN56" s="14" t="e">
        <f t="shared" si="276"/>
        <v>#NUM!</v>
      </c>
      <c r="AP56" s="15" t="e">
        <f t="shared" si="277"/>
        <v>#NUM!</v>
      </c>
      <c r="AQ56" s="15" t="e">
        <f t="shared" si="268"/>
        <v>#NUM!</v>
      </c>
      <c r="AR56" s="15">
        <f t="shared" si="269"/>
        <v>-0.21095717521380736</v>
      </c>
      <c r="AS56" s="15" t="e">
        <f t="shared" si="270"/>
        <v>#NUM!</v>
      </c>
      <c r="AT56" s="15" t="str">
        <f t="shared" si="271"/>
        <v>---</v>
      </c>
      <c r="AU56" s="15" t="str">
        <f t="shared" si="272"/>
        <v>---</v>
      </c>
    </row>
    <row r="57" spans="1:47" ht="15">
      <c r="A57" t="s">
        <v>54</v>
      </c>
      <c r="B57" s="27">
        <f>'Raw Plate Reader Measurements'!$R$27</f>
        <v>0.077</v>
      </c>
      <c r="C57" s="27">
        <f>'Raw Plate Reader Measurements'!$R$28</f>
        <v>0.08</v>
      </c>
      <c r="D57" s="27">
        <f>'Raw Plate Reader Measurements'!$R$29</f>
        <v>0.066</v>
      </c>
      <c r="E57" s="27">
        <f>'Raw Plate Reader Measurements'!$R$30</f>
        <v>0.071</v>
      </c>
      <c r="F57" s="3"/>
      <c r="G57" s="3"/>
      <c r="I57" s="27">
        <f>'Raw Plate Reader Measurements'!$G$27</f>
        <v>0.124</v>
      </c>
      <c r="J57" s="27">
        <f>'Raw Plate Reader Measurements'!$G$28</f>
        <v>0.085</v>
      </c>
      <c r="K57" s="27">
        <f>'Raw Plate Reader Measurements'!$G$29</f>
        <v>0.034</v>
      </c>
      <c r="L57" s="27">
        <f>'Raw Plate Reader Measurements'!$G$30</f>
        <v>0.144</v>
      </c>
      <c r="M57" s="3"/>
      <c r="N57" s="3"/>
      <c r="P57" s="4">
        <f t="shared" si="250"/>
        <v>0.015</v>
      </c>
      <c r="Q57" s="4">
        <f t="shared" si="251"/>
        <v>0.018000000000000002</v>
      </c>
      <c r="R57" s="4">
        <f t="shared" si="252"/>
        <v>0.0040000000000000036</v>
      </c>
      <c r="S57" s="4">
        <f t="shared" si="253"/>
        <v>0.008999999999999994</v>
      </c>
      <c r="T57" s="4" t="str">
        <f t="shared" si="254"/>
        <v>---</v>
      </c>
      <c r="U57" s="4" t="str">
        <f t="shared" si="255"/>
        <v>---</v>
      </c>
      <c r="W57" s="4">
        <f t="shared" si="256"/>
        <v>0.06575</v>
      </c>
      <c r="X57" s="4">
        <f t="shared" si="257"/>
        <v>0.026750000000000003</v>
      </c>
      <c r="Y57" s="4">
        <f t="shared" si="258"/>
        <v>-0.02425</v>
      </c>
      <c r="Z57" s="4">
        <f t="shared" si="259"/>
        <v>0.08574999999999999</v>
      </c>
      <c r="AA57" s="4" t="str">
        <f t="shared" si="260"/>
        <v>---</v>
      </c>
      <c r="AB57" s="4" t="str">
        <f t="shared" si="261"/>
        <v>---</v>
      </c>
      <c r="AD57" s="15">
        <f t="shared" si="262"/>
        <v>3.2734632115981515</v>
      </c>
      <c r="AE57" s="15">
        <f t="shared" si="263"/>
        <v>1.1098243461375228</v>
      </c>
      <c r="AF57" s="15">
        <f t="shared" si="264"/>
        <v>-4.52746100083204</v>
      </c>
      <c r="AG57" s="15">
        <f t="shared" si="265"/>
        <v>7.115322443461132</v>
      </c>
      <c r="AH57" s="15" t="str">
        <f t="shared" si="266"/>
        <v>---</v>
      </c>
      <c r="AI57" s="15" t="str">
        <f t="shared" si="267"/>
        <v>---</v>
      </c>
      <c r="AK57" s="15">
        <f t="shared" si="273"/>
        <v>1.7427872500911914</v>
      </c>
      <c r="AL57" s="15">
        <f t="shared" si="274"/>
        <v>4.862227146384708</v>
      </c>
      <c r="AM57" s="15" t="e">
        <f t="shared" si="275"/>
        <v>#NUM!</v>
      </c>
      <c r="AN57" s="14" t="e">
        <f t="shared" si="276"/>
        <v>#NUM!</v>
      </c>
      <c r="AP57" s="15">
        <f t="shared" si="277"/>
        <v>1.1858485105887695</v>
      </c>
      <c r="AQ57" s="15">
        <f t="shared" si="268"/>
        <v>0.10420175607895657</v>
      </c>
      <c r="AR57" s="15" t="e">
        <f t="shared" si="269"/>
        <v>#NUM!</v>
      </c>
      <c r="AS57" s="15">
        <f t="shared" si="270"/>
        <v>1.9622505493429363</v>
      </c>
      <c r="AT57" s="15" t="str">
        <f t="shared" si="271"/>
        <v>---</v>
      </c>
      <c r="AU57" s="15" t="str">
        <f t="shared" si="272"/>
        <v>---</v>
      </c>
    </row>
    <row r="58" spans="1:47" ht="15">
      <c r="A58" t="s">
        <v>55</v>
      </c>
      <c r="B58" s="27">
        <f>'Raw Plate Reader Measurements'!$R$31</f>
        <v>0.079</v>
      </c>
      <c r="C58" s="27">
        <f>'Raw Plate Reader Measurements'!$R$32</f>
        <v>0.082</v>
      </c>
      <c r="D58" s="27">
        <f>'Raw Plate Reader Measurements'!$R$33</f>
        <v>0.081</v>
      </c>
      <c r="E58" s="27">
        <f>'Raw Plate Reader Measurements'!$R$34</f>
        <v>0.079</v>
      </c>
      <c r="F58" s="3"/>
      <c r="G58" s="3"/>
      <c r="I58" s="27">
        <f>'Raw Plate Reader Measurements'!$G$31</f>
        <v>0.411</v>
      </c>
      <c r="J58" s="27">
        <f>'Raw Plate Reader Measurements'!$G$32</f>
        <v>0.541</v>
      </c>
      <c r="K58" s="27">
        <f>'Raw Plate Reader Measurements'!$G$33</f>
        <v>0.381</v>
      </c>
      <c r="L58" s="27">
        <f>'Raw Plate Reader Measurements'!$G$34</f>
        <v>0.097</v>
      </c>
      <c r="M58" s="3"/>
      <c r="N58" s="3"/>
      <c r="P58" s="4">
        <f t="shared" si="250"/>
        <v>0.017</v>
      </c>
      <c r="Q58" s="4">
        <f t="shared" si="251"/>
        <v>0.020000000000000004</v>
      </c>
      <c r="R58" s="4">
        <f t="shared" si="252"/>
        <v>0.019000000000000003</v>
      </c>
      <c r="S58" s="4">
        <f t="shared" si="253"/>
        <v>0.017</v>
      </c>
      <c r="T58" s="4" t="str">
        <f t="shared" si="254"/>
        <v>---</v>
      </c>
      <c r="U58" s="4" t="str">
        <f t="shared" si="255"/>
        <v>---</v>
      </c>
      <c r="W58" s="4">
        <f t="shared" si="256"/>
        <v>0.35274999999999995</v>
      </c>
      <c r="X58" s="4">
        <f t="shared" si="257"/>
        <v>0.48275</v>
      </c>
      <c r="Y58" s="4">
        <f t="shared" si="258"/>
        <v>0.32275</v>
      </c>
      <c r="Z58" s="4">
        <f t="shared" si="259"/>
        <v>0.03875</v>
      </c>
      <c r="AA58" s="4" t="str">
        <f t="shared" si="260"/>
        <v>---</v>
      </c>
      <c r="AB58" s="4" t="str">
        <f t="shared" si="261"/>
        <v>---</v>
      </c>
      <c r="AD58" s="15">
        <f t="shared" si="262"/>
        <v>15.496052085322043</v>
      </c>
      <c r="AE58" s="15">
        <f t="shared" si="263"/>
        <v>18.025829263106544</v>
      </c>
      <c r="AF58" s="15">
        <f t="shared" si="264"/>
        <v>12.685734459195155</v>
      </c>
      <c r="AG58" s="15">
        <f t="shared" si="265"/>
        <v>1.7022594423989492</v>
      </c>
      <c r="AH58" s="15" t="str">
        <f t="shared" si="266"/>
        <v>---</v>
      </c>
      <c r="AI58" s="15" t="str">
        <f t="shared" si="267"/>
        <v>---</v>
      </c>
      <c r="AK58" s="15">
        <f t="shared" si="273"/>
        <v>11.977468812505672</v>
      </c>
      <c r="AL58" s="15">
        <f t="shared" si="274"/>
        <v>7.188988343616126</v>
      </c>
      <c r="AM58" s="15">
        <f t="shared" si="275"/>
        <v>8.812810308379252</v>
      </c>
      <c r="AN58" s="14">
        <f t="shared" si="276"/>
        <v>3.020947078872702</v>
      </c>
      <c r="AP58" s="15">
        <f t="shared" si="277"/>
        <v>2.7405852873098127</v>
      </c>
      <c r="AQ58" s="15">
        <f t="shared" si="268"/>
        <v>2.891805688387738</v>
      </c>
      <c r="AR58" s="15">
        <f t="shared" si="269"/>
        <v>2.540478091193417</v>
      </c>
      <c r="AS58" s="15">
        <f t="shared" si="270"/>
        <v>0.5319564523762457</v>
      </c>
      <c r="AT58" s="15" t="str">
        <f t="shared" si="271"/>
        <v>---</v>
      </c>
      <c r="AU58" s="15" t="str">
        <f t="shared" si="272"/>
        <v>---</v>
      </c>
    </row>
    <row r="59" spans="1:47" ht="15">
      <c r="A59" t="s">
        <v>56</v>
      </c>
      <c r="B59" s="27">
        <f>'Raw Plate Reader Measurements'!$S$27</f>
        <v>0.101</v>
      </c>
      <c r="C59" s="27">
        <f>'Raw Plate Reader Measurements'!$S$28</f>
        <v>0.117</v>
      </c>
      <c r="D59" s="27">
        <f>'Raw Plate Reader Measurements'!$S$29</f>
        <v>0.091</v>
      </c>
      <c r="E59" s="27">
        <f>'Raw Plate Reader Measurements'!$S$30</f>
        <v>0.118</v>
      </c>
      <c r="F59" s="3"/>
      <c r="G59" s="3"/>
      <c r="I59" s="27">
        <f>'Raw Plate Reader Measurements'!$H$27</f>
        <v>-0.034</v>
      </c>
      <c r="J59" s="27">
        <f>'Raw Plate Reader Measurements'!$H$28</f>
        <v>0.135</v>
      </c>
      <c r="K59" s="27">
        <f>'Raw Plate Reader Measurements'!$H$29</f>
        <v>0.216</v>
      </c>
      <c r="L59" s="27">
        <f>'Raw Plate Reader Measurements'!$H$30</f>
        <v>0.283</v>
      </c>
      <c r="M59" s="3"/>
      <c r="N59" s="3"/>
      <c r="P59" s="4">
        <f t="shared" si="250"/>
        <v>0.03900000000000001</v>
      </c>
      <c r="Q59" s="4">
        <f t="shared" si="251"/>
        <v>0.05500000000000001</v>
      </c>
      <c r="R59" s="4">
        <f t="shared" si="252"/>
        <v>0.028999999999999998</v>
      </c>
      <c r="S59" s="4">
        <f t="shared" si="253"/>
        <v>0.055999999999999994</v>
      </c>
      <c r="T59" s="4" t="str">
        <f t="shared" si="254"/>
        <v>---</v>
      </c>
      <c r="U59" s="4" t="str">
        <f t="shared" si="255"/>
        <v>---</v>
      </c>
      <c r="W59" s="4">
        <f t="shared" si="256"/>
        <v>-0.09225</v>
      </c>
      <c r="X59" s="4">
        <f t="shared" si="257"/>
        <v>0.07675000000000001</v>
      </c>
      <c r="Y59" s="4">
        <f t="shared" si="258"/>
        <v>0.15775</v>
      </c>
      <c r="Z59" s="4">
        <f t="shared" si="259"/>
        <v>0.22474999999999998</v>
      </c>
      <c r="AA59" s="4" t="str">
        <f t="shared" si="260"/>
        <v>---</v>
      </c>
      <c r="AB59" s="4" t="str">
        <f t="shared" si="261"/>
        <v>---</v>
      </c>
      <c r="AD59" s="15">
        <f t="shared" si="262"/>
        <v>-1.766463768762383</v>
      </c>
      <c r="AE59" s="15">
        <f t="shared" si="263"/>
        <v>1.0421222322440018</v>
      </c>
      <c r="AF59" s="15">
        <f t="shared" si="264"/>
        <v>4.06232192182726</v>
      </c>
      <c r="AG59" s="15">
        <f t="shared" si="265"/>
        <v>2.997192518223864</v>
      </c>
      <c r="AH59" s="15" t="str">
        <f t="shared" si="266"/>
        <v>---</v>
      </c>
      <c r="AI59" s="15" t="str">
        <f t="shared" si="267"/>
        <v>---</v>
      </c>
      <c r="AK59" s="15">
        <f t="shared" si="273"/>
        <v>1.5837932258831855</v>
      </c>
      <c r="AL59" s="15">
        <f t="shared" si="274"/>
        <v>2.559845792994113</v>
      </c>
      <c r="AM59" s="15" t="e">
        <f t="shared" si="275"/>
        <v>#NUM!</v>
      </c>
      <c r="AN59" s="14" t="e">
        <f t="shared" si="276"/>
        <v>#NUM!</v>
      </c>
      <c r="AP59" s="15" t="e">
        <f t="shared" si="277"/>
        <v>#NUM!</v>
      </c>
      <c r="AQ59" s="15">
        <f t="shared" si="268"/>
        <v>0.04125924186794126</v>
      </c>
      <c r="AR59" s="15">
        <f t="shared" si="269"/>
        <v>1.4017547120679545</v>
      </c>
      <c r="AS59" s="15">
        <f t="shared" si="270"/>
        <v>1.097676023249686</v>
      </c>
      <c r="AT59" s="15" t="str">
        <f t="shared" si="271"/>
        <v>---</v>
      </c>
      <c r="AU59" s="15" t="str">
        <f t="shared" si="272"/>
        <v>---</v>
      </c>
    </row>
    <row r="60" spans="1:47" ht="15">
      <c r="A60" t="s">
        <v>57</v>
      </c>
      <c r="B60" s="27">
        <f>'Raw Plate Reader Measurements'!$S$31</f>
        <v>0.107</v>
      </c>
      <c r="C60" s="27">
        <f>'Raw Plate Reader Measurements'!$S$32</f>
        <v>0.11</v>
      </c>
      <c r="D60" s="27">
        <f>'Raw Plate Reader Measurements'!$S$33</f>
        <v>0.117</v>
      </c>
      <c r="E60" s="27">
        <f>'Raw Plate Reader Measurements'!$S$34</f>
        <v>0.114</v>
      </c>
      <c r="F60" s="3"/>
      <c r="G60" s="3"/>
      <c r="I60" s="27">
        <f>'Raw Plate Reader Measurements'!$H$31</f>
        <v>0.069</v>
      </c>
      <c r="J60" s="27">
        <f>'Raw Plate Reader Measurements'!$H$32</f>
        <v>0.063</v>
      </c>
      <c r="K60" s="27">
        <f>'Raw Plate Reader Measurements'!$H$33</f>
        <v>0.118</v>
      </c>
      <c r="L60" s="27">
        <f>'Raw Plate Reader Measurements'!$H$34</f>
        <v>0.349</v>
      </c>
      <c r="M60" s="3"/>
      <c r="N60" s="3"/>
      <c r="P60" s="4">
        <f t="shared" si="250"/>
        <v>0.045</v>
      </c>
      <c r="Q60" s="4">
        <f t="shared" si="251"/>
        <v>0.048</v>
      </c>
      <c r="R60" s="4">
        <f t="shared" si="252"/>
        <v>0.05500000000000001</v>
      </c>
      <c r="S60" s="4">
        <f t="shared" si="253"/>
        <v>0.052000000000000005</v>
      </c>
      <c r="T60" s="4" t="str">
        <f t="shared" si="254"/>
        <v>---</v>
      </c>
      <c r="U60" s="4" t="str">
        <f t="shared" si="255"/>
        <v>---</v>
      </c>
      <c r="W60" s="4">
        <f t="shared" si="256"/>
        <v>0.010750000000000003</v>
      </c>
      <c r="X60" s="4">
        <f t="shared" si="257"/>
        <v>0.004749999999999997</v>
      </c>
      <c r="Y60" s="4">
        <f t="shared" si="258"/>
        <v>0.05974999999999999</v>
      </c>
      <c r="Z60" s="4">
        <f t="shared" si="259"/>
        <v>0.29074999999999995</v>
      </c>
      <c r="AA60" s="4" t="str">
        <f t="shared" si="260"/>
        <v>---</v>
      </c>
      <c r="AB60" s="4" t="str">
        <f t="shared" si="261"/>
        <v>---</v>
      </c>
      <c r="AD60" s="15">
        <f t="shared" si="262"/>
        <v>0.17840167059406914</v>
      </c>
      <c r="AE60" s="15">
        <f t="shared" si="263"/>
        <v>0.07390185482457799</v>
      </c>
      <c r="AF60" s="15">
        <f t="shared" si="264"/>
        <v>0.8112938550694344</v>
      </c>
      <c r="AG60" s="15">
        <f t="shared" si="265"/>
        <v>4.175604396485064</v>
      </c>
      <c r="AH60" s="15" t="str">
        <f t="shared" si="266"/>
        <v>---</v>
      </c>
      <c r="AI60" s="15" t="str">
        <f t="shared" si="267"/>
        <v>---</v>
      </c>
      <c r="AK60" s="15">
        <f t="shared" si="273"/>
        <v>1.3098004442432865</v>
      </c>
      <c r="AL60" s="15">
        <f t="shared" si="274"/>
        <v>1.9381133111419164</v>
      </c>
      <c r="AM60" s="15">
        <f t="shared" si="275"/>
        <v>0.45971422995225825</v>
      </c>
      <c r="AN60" s="14">
        <f t="shared" si="276"/>
        <v>5.88705108971678</v>
      </c>
      <c r="AP60" s="15">
        <f t="shared" si="277"/>
        <v>-1.723717694563542</v>
      </c>
      <c r="AQ60" s="15">
        <f t="shared" si="268"/>
        <v>-2.605017352228236</v>
      </c>
      <c r="AR60" s="15">
        <f t="shared" si="269"/>
        <v>-0.20912495378774548</v>
      </c>
      <c r="AS60" s="15">
        <f t="shared" si="270"/>
        <v>1.429259113450452</v>
      </c>
      <c r="AT60" s="15" t="str">
        <f t="shared" si="271"/>
        <v>---</v>
      </c>
      <c r="AU60" s="15" t="str">
        <f t="shared" si="272"/>
        <v>---</v>
      </c>
    </row>
    <row r="61" spans="1:47" ht="15">
      <c r="A61" t="s">
        <v>58</v>
      </c>
      <c r="B61" s="27">
        <f>'Raw Plate Reader Measurements'!$T$27</f>
        <v>0.126</v>
      </c>
      <c r="C61" s="27">
        <f>'Raw Plate Reader Measurements'!$T$28</f>
        <v>0.114</v>
      </c>
      <c r="D61" s="27">
        <f>'Raw Plate Reader Measurements'!$T$29</f>
        <v>0.121</v>
      </c>
      <c r="E61" s="27">
        <f>'Raw Plate Reader Measurements'!$T$30</f>
        <v>0.132</v>
      </c>
      <c r="F61" s="3"/>
      <c r="G61" s="3"/>
      <c r="I61" s="27">
        <f>'Raw Plate Reader Measurements'!$I$27</f>
        <v>0.091</v>
      </c>
      <c r="J61" s="27">
        <f>'Raw Plate Reader Measurements'!$I$28</f>
        <v>0.046</v>
      </c>
      <c r="K61" s="27">
        <f>'Raw Plate Reader Measurements'!$I$29</f>
        <v>0.045</v>
      </c>
      <c r="L61" s="27">
        <f>'Raw Plate Reader Measurements'!$I$30</f>
        <v>0.023</v>
      </c>
      <c r="M61" s="3"/>
      <c r="N61" s="3"/>
      <c r="P61" s="4">
        <f t="shared" si="250"/>
        <v>0.064</v>
      </c>
      <c r="Q61" s="4">
        <f t="shared" si="251"/>
        <v>0.052000000000000005</v>
      </c>
      <c r="R61" s="4">
        <f t="shared" si="252"/>
        <v>0.059</v>
      </c>
      <c r="S61" s="4">
        <f t="shared" si="253"/>
        <v>0.07</v>
      </c>
      <c r="T61" s="4" t="str">
        <f t="shared" si="254"/>
        <v>---</v>
      </c>
      <c r="U61" s="4" t="str">
        <f t="shared" si="255"/>
        <v>---</v>
      </c>
      <c r="W61" s="4">
        <f t="shared" si="256"/>
        <v>0.032749999999999994</v>
      </c>
      <c r="X61" s="4">
        <f t="shared" si="257"/>
        <v>-0.012250000000000004</v>
      </c>
      <c r="Y61" s="4">
        <f t="shared" si="258"/>
        <v>-0.013250000000000005</v>
      </c>
      <c r="Z61" s="4">
        <f t="shared" si="259"/>
        <v>-0.035250000000000004</v>
      </c>
      <c r="AA61" s="4" t="str">
        <f t="shared" si="260"/>
        <v>---</v>
      </c>
      <c r="AB61" s="4" t="str">
        <f t="shared" si="261"/>
        <v>---</v>
      </c>
      <c r="AD61" s="15">
        <f t="shared" si="262"/>
        <v>0.3821503808691995</v>
      </c>
      <c r="AE61" s="15">
        <f t="shared" si="263"/>
        <v>-0.17592830217348945</v>
      </c>
      <c r="AF61" s="15">
        <f t="shared" si="264"/>
        <v>-0.1677130407437347</v>
      </c>
      <c r="AG61" s="15">
        <f t="shared" si="265"/>
        <v>-0.37606598003965724</v>
      </c>
      <c r="AH61" s="15" t="str">
        <f t="shared" si="266"/>
        <v>---</v>
      </c>
      <c r="AI61" s="15" t="str">
        <f t="shared" si="267"/>
        <v>---</v>
      </c>
      <c r="AK61" s="15">
        <f t="shared" si="273"/>
        <v>-0.08438923552192047</v>
      </c>
      <c r="AL61" s="15">
        <f t="shared" si="274"/>
        <v>0.3256054842878222</v>
      </c>
      <c r="AM61" s="15" t="e">
        <f t="shared" si="275"/>
        <v>#NUM!</v>
      </c>
      <c r="AN61" s="14" t="e">
        <f t="shared" si="276"/>
        <v>#NUM!</v>
      </c>
      <c r="AP61" s="15">
        <f t="shared" si="277"/>
        <v>-0.9619410806453055</v>
      </c>
      <c r="AQ61" s="15" t="e">
        <f t="shared" si="268"/>
        <v>#NUM!</v>
      </c>
      <c r="AR61" s="15" t="e">
        <f t="shared" si="269"/>
        <v>#NUM!</v>
      </c>
      <c r="AS61" s="15" t="e">
        <f t="shared" si="270"/>
        <v>#NUM!</v>
      </c>
      <c r="AT61" s="15" t="str">
        <f t="shared" si="271"/>
        <v>---</v>
      </c>
      <c r="AU61" s="15" t="str">
        <f t="shared" si="272"/>
        <v>---</v>
      </c>
    </row>
    <row r="62" spans="1:47" ht="15">
      <c r="A62" t="s">
        <v>59</v>
      </c>
      <c r="B62" s="27">
        <f>'Raw Plate Reader Measurements'!$T$31</f>
        <v>0.129</v>
      </c>
      <c r="C62" s="27">
        <f>'Raw Plate Reader Measurements'!$T$32</f>
        <v>0.137</v>
      </c>
      <c r="D62" s="27">
        <f>'Raw Plate Reader Measurements'!$T$33</f>
        <v>0.134</v>
      </c>
      <c r="E62" s="27">
        <f>'Raw Plate Reader Measurements'!$T$34</f>
        <v>0.126</v>
      </c>
      <c r="F62" s="3"/>
      <c r="G62" s="3"/>
      <c r="I62" s="27">
        <f>'Raw Plate Reader Measurements'!$I$31</f>
        <v>0.035</v>
      </c>
      <c r="J62" s="27">
        <f>'Raw Plate Reader Measurements'!$I$32</f>
        <v>0.006</v>
      </c>
      <c r="K62" s="27">
        <f>'Raw Plate Reader Measurements'!$I$33</f>
        <v>-0.133</v>
      </c>
      <c r="L62" s="27">
        <f>'Raw Plate Reader Measurements'!$I$34</f>
        <v>-0.023</v>
      </c>
      <c r="M62" s="3"/>
      <c r="N62" s="3"/>
      <c r="P62" s="4">
        <f t="shared" si="250"/>
        <v>0.067</v>
      </c>
      <c r="Q62" s="4">
        <f t="shared" si="251"/>
        <v>0.07500000000000001</v>
      </c>
      <c r="R62" s="4">
        <f t="shared" si="252"/>
        <v>0.07200000000000001</v>
      </c>
      <c r="S62" s="4">
        <f t="shared" si="253"/>
        <v>0.064</v>
      </c>
      <c r="T62" s="4" t="str">
        <f t="shared" si="254"/>
        <v>---</v>
      </c>
      <c r="U62" s="4" t="str">
        <f t="shared" si="255"/>
        <v>---</v>
      </c>
      <c r="W62" s="4">
        <f t="shared" si="256"/>
        <v>-0.02325</v>
      </c>
      <c r="X62" s="4">
        <f t="shared" si="257"/>
        <v>-0.052250000000000005</v>
      </c>
      <c r="Y62" s="4">
        <f t="shared" si="258"/>
        <v>-0.19125</v>
      </c>
      <c r="Z62" s="4">
        <f t="shared" si="259"/>
        <v>-0.08125</v>
      </c>
      <c r="AA62" s="4" t="str">
        <f t="shared" si="260"/>
        <v>---</v>
      </c>
      <c r="AB62" s="4" t="str">
        <f t="shared" si="261"/>
        <v>---</v>
      </c>
      <c r="AD62" s="15">
        <f t="shared" si="262"/>
        <v>-0.2591499449622281</v>
      </c>
      <c r="AE62" s="15">
        <f t="shared" si="263"/>
        <v>-0.5202690579650293</v>
      </c>
      <c r="AF62" s="15">
        <f t="shared" si="264"/>
        <v>-1.9836813663439368</v>
      </c>
      <c r="AG62" s="15">
        <f t="shared" si="265"/>
        <v>-0.948083005973205</v>
      </c>
      <c r="AH62" s="15" t="str">
        <f t="shared" si="266"/>
        <v>---</v>
      </c>
      <c r="AI62" s="15" t="str">
        <f t="shared" si="267"/>
        <v>---</v>
      </c>
      <c r="AK62" s="15">
        <f t="shared" si="273"/>
        <v>-0.9277958438110998</v>
      </c>
      <c r="AL62" s="15">
        <f t="shared" si="274"/>
        <v>0.7590501136008696</v>
      </c>
      <c r="AM62" s="15" t="e">
        <f t="shared" si="275"/>
        <v>#NUM!</v>
      </c>
      <c r="AN62" s="14" t="e">
        <f t="shared" si="276"/>
        <v>#NUM!</v>
      </c>
      <c r="AP62" s="15" t="e">
        <f t="shared" si="277"/>
        <v>#NUM!</v>
      </c>
      <c r="AQ62" s="15" t="e">
        <f t="shared" si="268"/>
        <v>#NUM!</v>
      </c>
      <c r="AR62" s="15" t="e">
        <f t="shared" si="269"/>
        <v>#NUM!</v>
      </c>
      <c r="AS62" s="15" t="e">
        <f t="shared" si="270"/>
        <v>#NUM!</v>
      </c>
      <c r="AT62" s="15" t="str">
        <f t="shared" si="271"/>
        <v>---</v>
      </c>
      <c r="AU62" s="15" t="str">
        <f t="shared" si="272"/>
        <v>---</v>
      </c>
    </row>
    <row r="64" ht="15">
      <c r="A64" s="24" t="s">
        <v>41</v>
      </c>
    </row>
    <row r="65" spans="1:47" ht="15">
      <c r="A65" t="s">
        <v>44</v>
      </c>
      <c r="B65" s="27">
        <f>'Raw Plate Reader Measurements'!$M$37</f>
        <v>0.143</v>
      </c>
      <c r="C65" s="27">
        <f>'Raw Plate Reader Measurements'!$M$38</f>
        <v>0.149</v>
      </c>
      <c r="D65" s="27">
        <f>'Raw Plate Reader Measurements'!$M$39</f>
        <v>0.136</v>
      </c>
      <c r="E65" s="27">
        <f>'Raw Plate Reader Measurements'!$M$40</f>
        <v>0.161</v>
      </c>
      <c r="F65" s="3"/>
      <c r="G65" s="3"/>
      <c r="I65" s="27">
        <f>'Raw Plate Reader Measurements'!$B$37</f>
        <v>0.141</v>
      </c>
      <c r="J65" s="27">
        <f>'Raw Plate Reader Measurements'!$B$38</f>
        <v>0</v>
      </c>
      <c r="K65" s="27">
        <f>'Raw Plate Reader Measurements'!$B$39</f>
        <v>0.39</v>
      </c>
      <c r="L65" s="27">
        <f>'Raw Plate Reader Measurements'!$B$40</f>
        <v>0.547</v>
      </c>
      <c r="M65" s="3"/>
      <c r="N65" s="3"/>
      <c r="P65" s="4">
        <f aca="true" t="shared" si="278" ref="P65:P80">IF(ISBLANK(B65),"---",B65-$B$9)</f>
        <v>0.08099999999999999</v>
      </c>
      <c r="Q65" s="4">
        <f aca="true" t="shared" si="279" ref="Q65:Q80">IF(ISBLANK(C65),"---",C65-$B$9)</f>
        <v>0.087</v>
      </c>
      <c r="R65" s="4">
        <f aca="true" t="shared" si="280" ref="R65:R80">IF(ISBLANK(D65),"---",D65-$B$9)</f>
        <v>0.07400000000000001</v>
      </c>
      <c r="S65" s="4">
        <f aca="true" t="shared" si="281" ref="S65:S80">IF(ISBLANK(E65),"---",E65-$B$9)</f>
        <v>0.099</v>
      </c>
      <c r="T65" s="4" t="str">
        <f aca="true" t="shared" si="282" ref="T65:T80">IF(ISBLANK(F65),"---",F65-$B$9)</f>
        <v>---</v>
      </c>
      <c r="U65" s="4" t="str">
        <f aca="true" t="shared" si="283" ref="U65:U80">IF(ISBLANK(G65),"---",G65-$B$9)</f>
        <v>---</v>
      </c>
      <c r="W65" s="4">
        <f aca="true" t="shared" si="284" ref="W65:W80">IF(ISBLANK(I65),"---",I65-$I$9)</f>
        <v>0.08274999999999999</v>
      </c>
      <c r="X65" s="4">
        <f aca="true" t="shared" si="285" ref="X65:X80">IF(ISBLANK(J65),"---",J65-$I$9)</f>
        <v>-0.05825</v>
      </c>
      <c r="Y65" s="4">
        <f aca="true" t="shared" si="286" ref="Y65:Y80">IF(ISBLANK(K65),"---",K65-$I$9)</f>
        <v>0.33175</v>
      </c>
      <c r="Z65" s="4">
        <f aca="true" t="shared" si="287" ref="Z65:Z80">IF(ISBLANK(L65),"---",L65-$I$9)</f>
        <v>0.48875</v>
      </c>
      <c r="AA65" s="4" t="str">
        <f aca="true" t="shared" si="288" ref="AA65:AA80">IF(ISBLANK(M65),"---",M65-$I$9)</f>
        <v>---</v>
      </c>
      <c r="AB65" s="4" t="str">
        <f aca="true" t="shared" si="289" ref="AB65:AB80">IF(ISBLANK(N65),"---",N65-$I$9)</f>
        <v>---</v>
      </c>
      <c r="AD65" s="15">
        <f aca="true" t="shared" si="290" ref="AD65:AD80">IF(AND(ISNUMBER(W65),ISNUMBER(P65)),(W65*$B$3)/(P65*$B$2),"---")</f>
        <v>0.7629322088712773</v>
      </c>
      <c r="AE65" s="15">
        <f aca="true" t="shared" si="291" ref="AE65:AE80">IF(AND(ISNUMBER(X65),ISNUMBER(Q65)),(X65*$B$3)/(Q65*$B$2),"---")</f>
        <v>-0.5000110976152939</v>
      </c>
      <c r="AF65" s="15">
        <f aca="true" t="shared" si="292" ref="AF65:AF80">IF(AND(ISNUMBER(Y65),ISNUMBER(R65)),(Y65*$B$3)/(R65*$B$2),"---")</f>
        <v>3.347974783005919</v>
      </c>
      <c r="AG65" s="15">
        <f aca="true" t="shared" si="293" ref="AG65:AG80">IF(AND(ISNUMBER(Z65),ISNUMBER(S65)),(Z65*$B$3)/(S65*$B$2),"---")</f>
        <v>3.686842135427115</v>
      </c>
      <c r="AH65" s="15" t="str">
        <f aca="true" t="shared" si="294" ref="AH65:AH80">IF(AND(ISNUMBER(AA65),ISNUMBER(T65)),(AA65*$B$3)/(T65*$B$2),"---")</f>
        <v>---</v>
      </c>
      <c r="AI65" s="15" t="str">
        <f aca="true" t="shared" si="295" ref="AI65:AI80">IF(AND(ISNUMBER(AB65),ISNUMBER(U65)),(AB65*$B$3)/(U65*$B$2),"---")</f>
        <v>---</v>
      </c>
      <c r="AK65" s="15">
        <f>AVERAGE(AD65:AI65)</f>
        <v>1.8244345074222543</v>
      </c>
      <c r="AL65" s="15">
        <f>STDEV(AD65:AI65)</f>
        <v>2.026455990539775</v>
      </c>
      <c r="AM65" s="15" t="e">
        <f>GEOMEAN(AD65:AI65)</f>
        <v>#NUM!</v>
      </c>
      <c r="AN65" s="14" t="e">
        <f>EXP(STDEV(AP65:AU65))</f>
        <v>#NUM!</v>
      </c>
      <c r="AP65" s="15">
        <f>IF(ISNUMBER(AD65),LN(AD65),"---")</f>
        <v>-0.2705860997821608</v>
      </c>
      <c r="AQ65" s="15" t="e">
        <f aca="true" t="shared" si="296" ref="AQ65:AQ80">IF(ISNUMBER(AE65),LN(AE65),"---")</f>
        <v>#NUM!</v>
      </c>
      <c r="AR65" s="15">
        <f aca="true" t="shared" si="297" ref="AR65:AR80">IF(ISNUMBER(AF65),LN(AF65),"---")</f>
        <v>1.2083556206412527</v>
      </c>
      <c r="AS65" s="15">
        <f aca="true" t="shared" si="298" ref="AS65:AS80">IF(ISNUMBER(AG65),LN(AG65),"---")</f>
        <v>1.3047703017980914</v>
      </c>
      <c r="AT65" s="15" t="str">
        <f aca="true" t="shared" si="299" ref="AT65:AT80">IF(ISNUMBER(AH65),LN(AH65),"---")</f>
        <v>---</v>
      </c>
      <c r="AU65" s="15" t="str">
        <f aca="true" t="shared" si="300" ref="AU65:AU80">IF(ISNUMBER(AI65),LN(AI65),"---")</f>
        <v>---</v>
      </c>
    </row>
    <row r="66" spans="1:47" ht="15">
      <c r="A66" t="s">
        <v>45</v>
      </c>
      <c r="B66" s="27">
        <f>'Raw Plate Reader Measurements'!$M$41</f>
        <v>0.066</v>
      </c>
      <c r="C66" s="27">
        <f>'Raw Plate Reader Measurements'!$M$42</f>
        <v>0.065</v>
      </c>
      <c r="D66" s="27">
        <f>'Raw Plate Reader Measurements'!$M$43</f>
        <v>0.077</v>
      </c>
      <c r="E66" s="27">
        <f>'Raw Plate Reader Measurements'!$M$44</f>
        <v>0.067</v>
      </c>
      <c r="F66" s="3"/>
      <c r="G66" s="3"/>
      <c r="I66" s="27">
        <f>'Raw Plate Reader Measurements'!$B$41</f>
        <v>0.08</v>
      </c>
      <c r="J66" s="27">
        <f>'Raw Plate Reader Measurements'!$B$42</f>
        <v>0.144</v>
      </c>
      <c r="K66" s="27">
        <f>'Raw Plate Reader Measurements'!$B$43</f>
        <v>0.006</v>
      </c>
      <c r="L66" s="27">
        <f>'Raw Plate Reader Measurements'!$B$44</f>
        <v>0.125</v>
      </c>
      <c r="M66" s="3"/>
      <c r="N66" s="3"/>
      <c r="P66" s="4">
        <f t="shared" si="278"/>
        <v>0.0040000000000000036</v>
      </c>
      <c r="Q66" s="4">
        <f t="shared" si="279"/>
        <v>0.0030000000000000027</v>
      </c>
      <c r="R66" s="4">
        <f t="shared" si="280"/>
        <v>0.015</v>
      </c>
      <c r="S66" s="4">
        <f t="shared" si="281"/>
        <v>0.0050000000000000044</v>
      </c>
      <c r="T66" s="4" t="str">
        <f t="shared" si="282"/>
        <v>---</v>
      </c>
      <c r="U66" s="4" t="str">
        <f t="shared" si="283"/>
        <v>---</v>
      </c>
      <c r="W66" s="4">
        <f t="shared" si="284"/>
        <v>0.02175</v>
      </c>
      <c r="X66" s="4">
        <f t="shared" si="285"/>
        <v>0.08574999999999999</v>
      </c>
      <c r="Y66" s="4">
        <f t="shared" si="286"/>
        <v>-0.052250000000000005</v>
      </c>
      <c r="Z66" s="4">
        <f t="shared" si="287"/>
        <v>0.06675</v>
      </c>
      <c r="AA66" s="4" t="str">
        <f t="shared" si="288"/>
        <v>---</v>
      </c>
      <c r="AB66" s="4" t="str">
        <f t="shared" si="289"/>
        <v>---</v>
      </c>
      <c r="AD66" s="15">
        <f t="shared" si="290"/>
        <v>4.060712444045231</v>
      </c>
      <c r="AE66" s="15">
        <f t="shared" si="291"/>
        <v>21.34596733038336</v>
      </c>
      <c r="AF66" s="15">
        <f t="shared" si="292"/>
        <v>-2.6013452898251472</v>
      </c>
      <c r="AG66" s="15">
        <f t="shared" si="293"/>
        <v>9.969749172966225</v>
      </c>
      <c r="AH66" s="15" t="str">
        <f t="shared" si="294"/>
        <v>---</v>
      </c>
      <c r="AI66" s="15" t="str">
        <f t="shared" si="295"/>
        <v>---</v>
      </c>
      <c r="AK66" s="15">
        <f>AVERAGE(AD66:AI66)</f>
        <v>8.193770914392417</v>
      </c>
      <c r="AL66" s="15">
        <f>STDEV(AD66:AI66)</f>
        <v>10.161218357421534</v>
      </c>
      <c r="AM66" s="15" t="e">
        <f>GEOMEAN(AD66:AI66)</f>
        <v>#NUM!</v>
      </c>
      <c r="AN66" s="14" t="e">
        <f>EXP(STDEV(AP66:AU66))</f>
        <v>#NUM!</v>
      </c>
      <c r="AP66" s="15">
        <f>IF(ISNUMBER(AD66),LN(AD66),"---")</f>
        <v>1.4013584370479073</v>
      </c>
      <c r="AQ66" s="15">
        <f t="shared" si="296"/>
        <v>3.0608628380110443</v>
      </c>
      <c r="AR66" s="15" t="e">
        <f t="shared" si="297"/>
        <v>#NUM!</v>
      </c>
      <c r="AS66" s="15">
        <f t="shared" si="298"/>
        <v>2.2995554254793635</v>
      </c>
      <c r="AT66" s="15" t="str">
        <f t="shared" si="299"/>
        <v>---</v>
      </c>
      <c r="AU66" s="15" t="str">
        <f t="shared" si="300"/>
        <v>---</v>
      </c>
    </row>
    <row r="67" spans="1:47" ht="15">
      <c r="A67" t="s">
        <v>46</v>
      </c>
      <c r="B67" s="27">
        <f>'Raw Plate Reader Measurements'!$N$37</f>
        <v>0.141</v>
      </c>
      <c r="C67" s="27">
        <f>'Raw Plate Reader Measurements'!$N$38</f>
        <v>0.153</v>
      </c>
      <c r="D67" s="27">
        <f>'Raw Plate Reader Measurements'!$N$39</f>
        <v>0.139</v>
      </c>
      <c r="E67" s="27">
        <f>'Raw Plate Reader Measurements'!$N$40</f>
        <v>0.184</v>
      </c>
      <c r="F67" s="3"/>
      <c r="G67" s="3"/>
      <c r="I67" s="27">
        <f>'Raw Plate Reader Measurements'!$C$37</f>
        <v>0.045</v>
      </c>
      <c r="J67" s="27">
        <f>'Raw Plate Reader Measurements'!$C$38</f>
        <v>0.046</v>
      </c>
      <c r="K67" s="27">
        <f>'Raw Plate Reader Measurements'!$C$39</f>
        <v>0.115</v>
      </c>
      <c r="L67" s="27">
        <f>'Raw Plate Reader Measurements'!$C$40</f>
        <v>0.145</v>
      </c>
      <c r="M67" s="3"/>
      <c r="N67" s="3"/>
      <c r="P67" s="4">
        <f t="shared" si="278"/>
        <v>0.07899999999999999</v>
      </c>
      <c r="Q67" s="4">
        <f t="shared" si="279"/>
        <v>0.091</v>
      </c>
      <c r="R67" s="4">
        <f t="shared" si="280"/>
        <v>0.07700000000000001</v>
      </c>
      <c r="S67" s="4">
        <f t="shared" si="281"/>
        <v>0.122</v>
      </c>
      <c r="T67" s="4" t="str">
        <f t="shared" si="282"/>
        <v>---</v>
      </c>
      <c r="U67" s="4" t="str">
        <f t="shared" si="283"/>
        <v>---</v>
      </c>
      <c r="W67" s="4">
        <f t="shared" si="284"/>
        <v>-0.013250000000000005</v>
      </c>
      <c r="X67" s="4">
        <f t="shared" si="285"/>
        <v>-0.012250000000000004</v>
      </c>
      <c r="Y67" s="4">
        <f t="shared" si="286"/>
        <v>0.05675</v>
      </c>
      <c r="Z67" s="4">
        <f t="shared" si="287"/>
        <v>0.08675</v>
      </c>
      <c r="AA67" s="4" t="str">
        <f t="shared" si="288"/>
        <v>---</v>
      </c>
      <c r="AB67" s="4" t="str">
        <f t="shared" si="289"/>
        <v>---</v>
      </c>
      <c r="AC67" s="12"/>
      <c r="AD67" s="15">
        <f t="shared" si="290"/>
        <v>-0.125254043087093</v>
      </c>
      <c r="AE67" s="15">
        <f t="shared" si="291"/>
        <v>-0.10053045838485113</v>
      </c>
      <c r="AF67" s="15">
        <f t="shared" si="292"/>
        <v>0.5503995968343146</v>
      </c>
      <c r="AG67" s="15">
        <f t="shared" si="293"/>
        <v>0.5310221285410577</v>
      </c>
      <c r="AH67" s="15" t="str">
        <f t="shared" si="294"/>
        <v>---</v>
      </c>
      <c r="AI67" s="15" t="str">
        <f t="shared" si="295"/>
        <v>---</v>
      </c>
      <c r="AJ67" s="12"/>
      <c r="AK67" s="15">
        <f aca="true" t="shared" si="301" ref="AK67:AK80">AVERAGE(AD67:AI67)</f>
        <v>0.21390930597585706</v>
      </c>
      <c r="AL67" s="15">
        <f aca="true" t="shared" si="302" ref="AL67:AL80">STDEV(AD67:AI67)</f>
        <v>0.3775757764282079</v>
      </c>
      <c r="AM67" s="15" t="e">
        <f aca="true" t="shared" si="303" ref="AM67:AM80">GEOMEAN(AD67:AI67)</f>
        <v>#NUM!</v>
      </c>
      <c r="AN67" s="14" t="e">
        <f aca="true" t="shared" si="304" ref="AN67:AN80">EXP(STDEV(AP67:AU67))</f>
        <v>#NUM!</v>
      </c>
      <c r="AP67" s="15" t="e">
        <f aca="true" t="shared" si="305" ref="AP67:AP80">IF(ISNUMBER(AD67),LN(AD67),"---")</f>
        <v>#NUM!</v>
      </c>
      <c r="AQ67" s="15" t="e">
        <f t="shared" si="296"/>
        <v>#NUM!</v>
      </c>
      <c r="AR67" s="15">
        <f t="shared" si="297"/>
        <v>-0.5971107248590661</v>
      </c>
      <c r="AS67" s="15">
        <f t="shared" si="298"/>
        <v>-0.6329515852731823</v>
      </c>
      <c r="AT67" s="15" t="str">
        <f t="shared" si="299"/>
        <v>---</v>
      </c>
      <c r="AU67" s="15" t="str">
        <f t="shared" si="300"/>
        <v>---</v>
      </c>
    </row>
    <row r="68" spans="1:47" ht="15">
      <c r="A68" t="s">
        <v>47</v>
      </c>
      <c r="B68" s="27">
        <f>'Raw Plate Reader Measurements'!$N$41</f>
        <v>0.152</v>
      </c>
      <c r="C68" s="27">
        <f>'Raw Plate Reader Measurements'!$N$42</f>
        <v>0.15</v>
      </c>
      <c r="D68" s="27">
        <f>'Raw Plate Reader Measurements'!$N$43</f>
        <v>0.17</v>
      </c>
      <c r="E68" s="27">
        <f>'Raw Plate Reader Measurements'!$N$44</f>
        <v>0.19</v>
      </c>
      <c r="F68" s="3"/>
      <c r="G68" s="3"/>
      <c r="I68" s="27">
        <f>'Raw Plate Reader Measurements'!$C$41</f>
        <v>0.093</v>
      </c>
      <c r="J68" s="27">
        <f>'Raw Plate Reader Measurements'!$C$42</f>
        <v>0.12</v>
      </c>
      <c r="K68" s="27">
        <f>'Raw Plate Reader Measurements'!$C$43</f>
        <v>0.058</v>
      </c>
      <c r="L68" s="27">
        <f>'Raw Plate Reader Measurements'!$C$44</f>
        <v>0.069</v>
      </c>
      <c r="M68" s="3"/>
      <c r="N68" s="3"/>
      <c r="P68" s="4">
        <f t="shared" si="278"/>
        <v>0.09</v>
      </c>
      <c r="Q68" s="4">
        <f t="shared" si="279"/>
        <v>0.088</v>
      </c>
      <c r="R68" s="4">
        <f t="shared" si="280"/>
        <v>0.10800000000000001</v>
      </c>
      <c r="S68" s="4">
        <f t="shared" si="281"/>
        <v>0.128</v>
      </c>
      <c r="T68" s="4" t="str">
        <f t="shared" si="282"/>
        <v>---</v>
      </c>
      <c r="U68" s="4" t="str">
        <f t="shared" si="283"/>
        <v>---</v>
      </c>
      <c r="W68" s="4">
        <f t="shared" si="284"/>
        <v>0.034749999999999996</v>
      </c>
      <c r="X68" s="4">
        <f t="shared" si="285"/>
        <v>0.06174999999999999</v>
      </c>
      <c r="Y68" s="4">
        <f t="shared" si="286"/>
        <v>-0.0002500000000000002</v>
      </c>
      <c r="Z68" s="4">
        <f t="shared" si="287"/>
        <v>0.010750000000000003</v>
      </c>
      <c r="AA68" s="4" t="str">
        <f t="shared" si="288"/>
        <v>---</v>
      </c>
      <c r="AB68" s="4" t="str">
        <f t="shared" si="289"/>
        <v>---</v>
      </c>
      <c r="AC68" s="12"/>
      <c r="AD68" s="15">
        <f t="shared" si="290"/>
        <v>0.28834688619273957</v>
      </c>
      <c r="AE68" s="15">
        <f t="shared" si="291"/>
        <v>0.5240313342106443</v>
      </c>
      <c r="AF68" s="15">
        <f t="shared" si="292"/>
        <v>-0.001728698358469663</v>
      </c>
      <c r="AG68" s="15">
        <f t="shared" si="293"/>
        <v>0.06271933731822743</v>
      </c>
      <c r="AH68" s="15" t="str">
        <f t="shared" si="294"/>
        <v>---</v>
      </c>
      <c r="AI68" s="15" t="str">
        <f t="shared" si="295"/>
        <v>---</v>
      </c>
      <c r="AJ68" s="12"/>
      <c r="AK68" s="15">
        <f t="shared" si="301"/>
        <v>0.2183422148407854</v>
      </c>
      <c r="AL68" s="15">
        <f t="shared" si="302"/>
        <v>0.23874406000078138</v>
      </c>
      <c r="AM68" s="15" t="e">
        <f t="shared" si="303"/>
        <v>#NUM!</v>
      </c>
      <c r="AN68" s="14" t="e">
        <f t="shared" si="304"/>
        <v>#NUM!</v>
      </c>
      <c r="AP68" s="15">
        <f t="shared" si="305"/>
        <v>-1.2435910576863582</v>
      </c>
      <c r="AQ68" s="15">
        <f t="shared" si="296"/>
        <v>-0.6462037983370141</v>
      </c>
      <c r="AR68" s="15" t="e">
        <f t="shared" si="297"/>
        <v>#NUM!</v>
      </c>
      <c r="AS68" s="15">
        <f t="shared" si="298"/>
        <v>-2.7690854687128392</v>
      </c>
      <c r="AT68" s="15" t="str">
        <f t="shared" si="299"/>
        <v>---</v>
      </c>
      <c r="AU68" s="15" t="str">
        <f t="shared" si="300"/>
        <v>---</v>
      </c>
    </row>
    <row r="69" spans="1:47" ht="15">
      <c r="A69" t="s">
        <v>50</v>
      </c>
      <c r="B69" s="27">
        <f>'Raw Plate Reader Measurements'!$O$37</f>
        <v>0.054</v>
      </c>
      <c r="C69" s="27">
        <f>'Raw Plate Reader Measurements'!$O$38</f>
        <v>0.058</v>
      </c>
      <c r="D69" s="27">
        <f>'Raw Plate Reader Measurements'!$O$39</f>
        <v>0.052</v>
      </c>
      <c r="E69" s="27">
        <f>'Raw Plate Reader Measurements'!$O$40</f>
        <v>0.054</v>
      </c>
      <c r="F69" s="3"/>
      <c r="G69" s="3"/>
      <c r="I69" s="27">
        <f>'Raw Plate Reader Measurements'!$D$37</f>
        <v>0.028</v>
      </c>
      <c r="J69" s="27">
        <f>'Raw Plate Reader Measurements'!$D$38</f>
        <v>0.028</v>
      </c>
      <c r="K69" s="27">
        <f>'Raw Plate Reader Measurements'!$D$39</f>
        <v>-0.104</v>
      </c>
      <c r="L69" s="27">
        <f>'Raw Plate Reader Measurements'!$D$40</f>
        <v>-0.023</v>
      </c>
      <c r="M69" s="3"/>
      <c r="N69" s="3"/>
      <c r="P69" s="4">
        <f t="shared" si="278"/>
        <v>-0.008</v>
      </c>
      <c r="Q69" s="4">
        <f t="shared" si="279"/>
        <v>-0.003999999999999997</v>
      </c>
      <c r="R69" s="4">
        <f t="shared" si="280"/>
        <v>-0.010000000000000002</v>
      </c>
      <c r="S69" s="4">
        <f t="shared" si="281"/>
        <v>-0.008</v>
      </c>
      <c r="T69" s="4" t="str">
        <f t="shared" si="282"/>
        <v>---</v>
      </c>
      <c r="U69" s="4" t="str">
        <f t="shared" si="283"/>
        <v>---</v>
      </c>
      <c r="W69" s="4">
        <f t="shared" si="284"/>
        <v>-0.030250000000000003</v>
      </c>
      <c r="X69" s="4">
        <f t="shared" si="285"/>
        <v>-0.030250000000000003</v>
      </c>
      <c r="Y69" s="4">
        <f t="shared" si="286"/>
        <v>-0.16225</v>
      </c>
      <c r="Z69" s="4">
        <f t="shared" si="287"/>
        <v>-0.08125</v>
      </c>
      <c r="AA69" s="4" t="str">
        <f t="shared" si="288"/>
        <v>---</v>
      </c>
      <c r="AB69" s="4" t="str">
        <f t="shared" si="289"/>
        <v>---</v>
      </c>
      <c r="AD69" s="15">
        <f t="shared" si="290"/>
        <v>2.8238287685601926</v>
      </c>
      <c r="AE69" s="15">
        <f t="shared" si="291"/>
        <v>5.64765753712039</v>
      </c>
      <c r="AF69" s="15">
        <f t="shared" si="292"/>
        <v>12.116792534185551</v>
      </c>
      <c r="AG69" s="15">
        <f t="shared" si="293"/>
        <v>7.58466404778564</v>
      </c>
      <c r="AH69" s="15" t="str">
        <f t="shared" si="294"/>
        <v>---</v>
      </c>
      <c r="AI69" s="15" t="str">
        <f t="shared" si="295"/>
        <v>---</v>
      </c>
      <c r="AK69" s="15">
        <f t="shared" si="301"/>
        <v>7.043235721912944</v>
      </c>
      <c r="AL69" s="15">
        <f t="shared" si="302"/>
        <v>3.906625008336715</v>
      </c>
      <c r="AM69" s="15">
        <f t="shared" si="303"/>
        <v>6.187392739421967</v>
      </c>
      <c r="AN69" s="14">
        <f t="shared" si="304"/>
        <v>1.840679823897866</v>
      </c>
      <c r="AP69" s="15">
        <f t="shared" si="305"/>
        <v>1.0380936834301204</v>
      </c>
      <c r="AQ69" s="15">
        <f t="shared" si="296"/>
        <v>1.7312408639900665</v>
      </c>
      <c r="AR69" s="15">
        <f t="shared" si="297"/>
        <v>2.4945923032232593</v>
      </c>
      <c r="AS69" s="15">
        <f t="shared" si="298"/>
        <v>2.026128320163117</v>
      </c>
      <c r="AT69" s="15" t="str">
        <f t="shared" si="299"/>
        <v>---</v>
      </c>
      <c r="AU69" s="15" t="str">
        <f t="shared" si="300"/>
        <v>---</v>
      </c>
    </row>
    <row r="70" spans="1:47" ht="15">
      <c r="A70" t="s">
        <v>48</v>
      </c>
      <c r="B70" s="27">
        <f>'Raw Plate Reader Measurements'!$O$41</f>
        <v>0.054</v>
      </c>
      <c r="C70" s="27">
        <f>'Raw Plate Reader Measurements'!$O$42</f>
        <v>0.054</v>
      </c>
      <c r="D70" s="27">
        <f>'Raw Plate Reader Measurements'!$O$43</f>
        <v>0.058</v>
      </c>
      <c r="E70" s="27">
        <f>'Raw Plate Reader Measurements'!$O$44</f>
        <v>0.057</v>
      </c>
      <c r="F70" s="3"/>
      <c r="G70" s="3"/>
      <c r="I70" s="27">
        <f>'Raw Plate Reader Measurements'!$D$41</f>
        <v>-0.011</v>
      </c>
      <c r="J70" s="27">
        <f>'Raw Plate Reader Measurements'!$D$42</f>
        <v>0.08</v>
      </c>
      <c r="K70" s="27">
        <f>'Raw Plate Reader Measurements'!$D$43</f>
        <v>0.046</v>
      </c>
      <c r="L70" s="27">
        <f>'Raw Plate Reader Measurements'!$D$44</f>
        <v>-0.069</v>
      </c>
      <c r="M70" s="3"/>
      <c r="N70" s="3"/>
      <c r="P70" s="4">
        <f t="shared" si="278"/>
        <v>-0.008</v>
      </c>
      <c r="Q70" s="4">
        <f t="shared" si="279"/>
        <v>-0.008</v>
      </c>
      <c r="R70" s="4">
        <f t="shared" si="280"/>
        <v>-0.003999999999999997</v>
      </c>
      <c r="S70" s="4">
        <f t="shared" si="281"/>
        <v>-0.0049999999999999975</v>
      </c>
      <c r="T70" s="4" t="str">
        <f t="shared" si="282"/>
        <v>---</v>
      </c>
      <c r="U70" s="4" t="str">
        <f t="shared" si="283"/>
        <v>---</v>
      </c>
      <c r="W70" s="4">
        <f t="shared" si="284"/>
        <v>-0.06925</v>
      </c>
      <c r="X70" s="4">
        <f t="shared" si="285"/>
        <v>0.02175</v>
      </c>
      <c r="Y70" s="4">
        <f t="shared" si="286"/>
        <v>-0.012250000000000004</v>
      </c>
      <c r="Z70" s="4">
        <f t="shared" si="287"/>
        <v>-0.12725</v>
      </c>
      <c r="AA70" s="4" t="str">
        <f t="shared" si="288"/>
        <v>---</v>
      </c>
      <c r="AB70" s="4" t="str">
        <f t="shared" si="289"/>
        <v>---</v>
      </c>
      <c r="AD70" s="15">
        <f t="shared" si="290"/>
        <v>6.4644675114973005</v>
      </c>
      <c r="AE70" s="15">
        <f t="shared" si="291"/>
        <v>-2.0303562220226175</v>
      </c>
      <c r="AF70" s="15">
        <f t="shared" si="292"/>
        <v>2.287067928255365</v>
      </c>
      <c r="AG70" s="15">
        <f t="shared" si="293"/>
        <v>19.00600123235886</v>
      </c>
      <c r="AH70" s="15" t="str">
        <f t="shared" si="294"/>
        <v>---</v>
      </c>
      <c r="AI70" s="15" t="str">
        <f t="shared" si="295"/>
        <v>---</v>
      </c>
      <c r="AK70" s="15">
        <f t="shared" si="301"/>
        <v>6.431795112522227</v>
      </c>
      <c r="AL70" s="15">
        <f t="shared" si="302"/>
        <v>9.071907106934233</v>
      </c>
      <c r="AM70" s="15" t="e">
        <f t="shared" si="303"/>
        <v>#NUM!</v>
      </c>
      <c r="AN70" s="14" t="e">
        <f t="shared" si="304"/>
        <v>#NUM!</v>
      </c>
      <c r="AP70" s="15">
        <f t="shared" si="305"/>
        <v>1.8663206440207178</v>
      </c>
      <c r="AQ70" s="15" t="e">
        <f t="shared" si="296"/>
        <v>#NUM!</v>
      </c>
      <c r="AR70" s="15">
        <f t="shared" si="297"/>
        <v>0.8272706165039522</v>
      </c>
      <c r="AS70" s="15">
        <f t="shared" si="298"/>
        <v>2.944754783629638</v>
      </c>
      <c r="AT70" s="15" t="str">
        <f t="shared" si="299"/>
        <v>---</v>
      </c>
      <c r="AU70" s="15" t="str">
        <f t="shared" si="300"/>
        <v>---</v>
      </c>
    </row>
    <row r="71" spans="1:47" ht="15">
      <c r="A71" t="s">
        <v>49</v>
      </c>
      <c r="B71" s="27">
        <f>'Raw Plate Reader Measurements'!$P$37</f>
        <v>0.112</v>
      </c>
      <c r="C71" s="27">
        <f>'Raw Plate Reader Measurements'!$P$38</f>
        <v>0.112</v>
      </c>
      <c r="D71" s="27">
        <f>'Raw Plate Reader Measurements'!$P$39</f>
        <v>0.12</v>
      </c>
      <c r="E71" s="27">
        <f>'Raw Plate Reader Measurements'!$P$40</f>
        <v>0.13</v>
      </c>
      <c r="F71" s="3"/>
      <c r="G71" s="3"/>
      <c r="I71" s="27">
        <f>'Raw Plate Reader Measurements'!$E$37</f>
        <v>0.302</v>
      </c>
      <c r="J71" s="27">
        <f>'Raw Plate Reader Measurements'!$E$38</f>
        <v>0.441</v>
      </c>
      <c r="K71" s="27">
        <f>'Raw Plate Reader Measurements'!$E$39</f>
        <v>0.012</v>
      </c>
      <c r="L71" s="27">
        <f>'Raw Plate Reader Measurements'!$E$40</f>
        <v>0.306</v>
      </c>
      <c r="M71" s="3"/>
      <c r="N71" s="3"/>
      <c r="P71" s="4">
        <f t="shared" si="278"/>
        <v>0.05</v>
      </c>
      <c r="Q71" s="4">
        <f t="shared" si="279"/>
        <v>0.05</v>
      </c>
      <c r="R71" s="4">
        <f t="shared" si="280"/>
        <v>0.057999999999999996</v>
      </c>
      <c r="S71" s="4">
        <f t="shared" si="281"/>
        <v>0.068</v>
      </c>
      <c r="T71" s="4" t="str">
        <f t="shared" si="282"/>
        <v>---</v>
      </c>
      <c r="U71" s="4" t="str">
        <f t="shared" si="283"/>
        <v>---</v>
      </c>
      <c r="W71" s="4">
        <f t="shared" si="284"/>
        <v>0.24375</v>
      </c>
      <c r="X71" s="4">
        <f t="shared" si="285"/>
        <v>0.38275</v>
      </c>
      <c r="Y71" s="4">
        <f t="shared" si="286"/>
        <v>-0.04625</v>
      </c>
      <c r="Z71" s="4">
        <f t="shared" si="287"/>
        <v>0.24775</v>
      </c>
      <c r="AA71" s="4" t="str">
        <f t="shared" si="288"/>
        <v>---</v>
      </c>
      <c r="AB71" s="4" t="str">
        <f t="shared" si="289"/>
        <v>---</v>
      </c>
      <c r="AD71" s="15">
        <f t="shared" si="290"/>
        <v>3.6406387429371074</v>
      </c>
      <c r="AE71" s="15">
        <f t="shared" si="291"/>
        <v>5.716736323524832</v>
      </c>
      <c r="AF71" s="15">
        <f t="shared" si="292"/>
        <v>-0.595506779348687</v>
      </c>
      <c r="AG71" s="15">
        <f t="shared" si="293"/>
        <v>2.7208695280925137</v>
      </c>
      <c r="AH71" s="15" t="str">
        <f t="shared" si="294"/>
        <v>---</v>
      </c>
      <c r="AI71" s="15" t="str">
        <f t="shared" si="295"/>
        <v>---</v>
      </c>
      <c r="AK71" s="15">
        <f t="shared" si="301"/>
        <v>2.8706844538014415</v>
      </c>
      <c r="AL71" s="15">
        <f t="shared" si="302"/>
        <v>2.6286731145355686</v>
      </c>
      <c r="AM71" s="15" t="e">
        <f t="shared" si="303"/>
        <v>#NUM!</v>
      </c>
      <c r="AN71" s="14" t="e">
        <f t="shared" si="304"/>
        <v>#NUM!</v>
      </c>
      <c r="AP71" s="15">
        <f t="shared" si="305"/>
        <v>1.2921591450829162</v>
      </c>
      <c r="AQ71" s="15">
        <f t="shared" si="296"/>
        <v>1.7433980697427527</v>
      </c>
      <c r="AR71" s="15" t="e">
        <f t="shared" si="297"/>
        <v>#NUM!</v>
      </c>
      <c r="AS71" s="15">
        <f t="shared" si="298"/>
        <v>1.0009515086670964</v>
      </c>
      <c r="AT71" s="15" t="str">
        <f t="shared" si="299"/>
        <v>---</v>
      </c>
      <c r="AU71" s="15" t="str">
        <f t="shared" si="300"/>
        <v>---</v>
      </c>
    </row>
    <row r="72" spans="1:47" ht="15">
      <c r="A72" t="s">
        <v>51</v>
      </c>
      <c r="B72" s="27">
        <f>'Raw Plate Reader Measurements'!$P$41</f>
        <v>0.128</v>
      </c>
      <c r="C72" s="27">
        <f>'Raw Plate Reader Measurements'!$P$42</f>
        <v>0.142</v>
      </c>
      <c r="D72" s="27">
        <f>'Raw Plate Reader Measurements'!$P$43</f>
        <v>0.136</v>
      </c>
      <c r="E72" s="27">
        <f>'Raw Plate Reader Measurements'!$P$44</f>
        <v>0.153</v>
      </c>
      <c r="F72" s="3"/>
      <c r="G72" s="3"/>
      <c r="I72" s="27">
        <f>'Raw Plate Reader Measurements'!$E$41</f>
        <v>0.681</v>
      </c>
      <c r="J72" s="27">
        <f>'Raw Plate Reader Measurements'!$E$42</f>
        <v>0.592</v>
      </c>
      <c r="K72" s="27">
        <f>'Raw Plate Reader Measurements'!$E$43</f>
        <v>0.4</v>
      </c>
      <c r="L72" s="27">
        <f>'Raw Plate Reader Measurements'!$E$44</f>
        <v>0.396</v>
      </c>
      <c r="M72" s="3"/>
      <c r="N72" s="3"/>
      <c r="P72" s="4">
        <f t="shared" si="278"/>
        <v>0.066</v>
      </c>
      <c r="Q72" s="4">
        <f t="shared" si="279"/>
        <v>0.07999999999999999</v>
      </c>
      <c r="R72" s="4">
        <f t="shared" si="280"/>
        <v>0.07400000000000001</v>
      </c>
      <c r="S72" s="4">
        <f t="shared" si="281"/>
        <v>0.091</v>
      </c>
      <c r="T72" s="4" t="str">
        <f t="shared" si="282"/>
        <v>---</v>
      </c>
      <c r="U72" s="4" t="str">
        <f t="shared" si="283"/>
        <v>---</v>
      </c>
      <c r="W72" s="4">
        <f t="shared" si="284"/>
        <v>0.62275</v>
      </c>
      <c r="X72" s="4">
        <f t="shared" si="285"/>
        <v>0.53375</v>
      </c>
      <c r="Y72" s="4">
        <f t="shared" si="286"/>
        <v>0.34175</v>
      </c>
      <c r="Z72" s="4">
        <f t="shared" si="287"/>
        <v>0.33775</v>
      </c>
      <c r="AA72" s="4" t="str">
        <f t="shared" si="288"/>
        <v>---</v>
      </c>
      <c r="AB72" s="4" t="str">
        <f t="shared" si="289"/>
        <v>---</v>
      </c>
      <c r="AD72" s="15">
        <f t="shared" si="290"/>
        <v>7.04648881791479</v>
      </c>
      <c r="AE72" s="15">
        <f t="shared" si="291"/>
        <v>4.982540843699183</v>
      </c>
      <c r="AF72" s="15">
        <f t="shared" si="292"/>
        <v>3.4488933898787426</v>
      </c>
      <c r="AG72" s="15">
        <f t="shared" si="293"/>
        <v>2.7717683526108945</v>
      </c>
      <c r="AH72" s="15" t="str">
        <f t="shared" si="294"/>
        <v>---</v>
      </c>
      <c r="AI72" s="15" t="str">
        <f t="shared" si="295"/>
        <v>---</v>
      </c>
      <c r="AK72" s="15">
        <f t="shared" si="301"/>
        <v>4.562422851025902</v>
      </c>
      <c r="AL72" s="15">
        <f t="shared" si="302"/>
        <v>1.8967932807029917</v>
      </c>
      <c r="AM72" s="15">
        <f t="shared" si="303"/>
        <v>4.280210066341325</v>
      </c>
      <c r="AN72" s="14">
        <f t="shared" si="304"/>
        <v>1.508502802361432</v>
      </c>
      <c r="AP72" s="15">
        <f t="shared" si="305"/>
        <v>1.95252945274897</v>
      </c>
      <c r="AQ72" s="15">
        <f t="shared" si="296"/>
        <v>1.6059399705020585</v>
      </c>
      <c r="AR72" s="15">
        <f t="shared" si="297"/>
        <v>1.238053423032995</v>
      </c>
      <c r="AS72" s="15">
        <f t="shared" si="298"/>
        <v>1.019485510956564</v>
      </c>
      <c r="AT72" s="15" t="str">
        <f t="shared" si="299"/>
        <v>---</v>
      </c>
      <c r="AU72" s="15" t="str">
        <f t="shared" si="300"/>
        <v>---</v>
      </c>
    </row>
    <row r="73" spans="1:47" ht="15">
      <c r="A73" t="s">
        <v>52</v>
      </c>
      <c r="B73" s="27">
        <f>'Raw Plate Reader Measurements'!$Q$37</f>
        <v>0.11</v>
      </c>
      <c r="C73" s="27">
        <f>'Raw Plate Reader Measurements'!$Q$38</f>
        <v>0.12</v>
      </c>
      <c r="D73" s="27">
        <f>'Raw Plate Reader Measurements'!$Q$39</f>
        <v>0.121</v>
      </c>
      <c r="E73" s="27">
        <f>'Raw Plate Reader Measurements'!$Q$40</f>
        <v>0.125</v>
      </c>
      <c r="F73" s="3"/>
      <c r="G73" s="3"/>
      <c r="I73" s="27">
        <f>'Raw Plate Reader Measurements'!$F$37</f>
        <v>0.057</v>
      </c>
      <c r="J73" s="27">
        <f>'Raw Plate Reader Measurements'!$F$38</f>
        <v>-0.029</v>
      </c>
      <c r="K73" s="27">
        <f>'Raw Plate Reader Measurements'!$F$39</f>
        <v>0.075</v>
      </c>
      <c r="L73" s="27">
        <f>'Raw Plate Reader Measurements'!$F$40</f>
        <v>0.121</v>
      </c>
      <c r="M73" s="3"/>
      <c r="N73" s="3"/>
      <c r="P73" s="4">
        <f t="shared" si="278"/>
        <v>0.048</v>
      </c>
      <c r="Q73" s="4">
        <f t="shared" si="279"/>
        <v>0.057999999999999996</v>
      </c>
      <c r="R73" s="4">
        <f t="shared" si="280"/>
        <v>0.059</v>
      </c>
      <c r="S73" s="4">
        <f t="shared" si="281"/>
        <v>0.063</v>
      </c>
      <c r="T73" s="4" t="str">
        <f t="shared" si="282"/>
        <v>---</v>
      </c>
      <c r="U73" s="4" t="str">
        <f t="shared" si="283"/>
        <v>---</v>
      </c>
      <c r="W73" s="4">
        <f t="shared" si="284"/>
        <v>-0.0012500000000000011</v>
      </c>
      <c r="X73" s="4">
        <f t="shared" si="285"/>
        <v>-0.08725000000000001</v>
      </c>
      <c r="Y73" s="4">
        <f t="shared" si="286"/>
        <v>0.016749999999999994</v>
      </c>
      <c r="Z73" s="4">
        <f t="shared" si="287"/>
        <v>0.06275</v>
      </c>
      <c r="AA73" s="4" t="str">
        <f t="shared" si="288"/>
        <v>---</v>
      </c>
      <c r="AB73" s="4" t="str">
        <f t="shared" si="289"/>
        <v>---</v>
      </c>
      <c r="AD73" s="15">
        <f t="shared" si="290"/>
        <v>-0.019447856532783712</v>
      </c>
      <c r="AE73" s="15">
        <f t="shared" si="291"/>
        <v>-1.1234154918523878</v>
      </c>
      <c r="AF73" s="15">
        <f t="shared" si="292"/>
        <v>0.21201459867604183</v>
      </c>
      <c r="AG73" s="15">
        <f t="shared" si="293"/>
        <v>0.7438342079586601</v>
      </c>
      <c r="AH73" s="15" t="str">
        <f t="shared" si="294"/>
        <v>---</v>
      </c>
      <c r="AI73" s="15" t="str">
        <f t="shared" si="295"/>
        <v>---</v>
      </c>
      <c r="AK73" s="15">
        <f t="shared" si="301"/>
        <v>-0.04675363543761743</v>
      </c>
      <c r="AL73" s="15">
        <f t="shared" si="302"/>
        <v>0.7856921567917844</v>
      </c>
      <c r="AM73" s="15" t="e">
        <f t="shared" si="303"/>
        <v>#NUM!</v>
      </c>
      <c r="AN73" s="14" t="e">
        <f t="shared" si="304"/>
        <v>#NUM!</v>
      </c>
      <c r="AP73" s="15" t="e">
        <f t="shared" si="305"/>
        <v>#NUM!</v>
      </c>
      <c r="AQ73" s="15" t="e">
        <f t="shared" si="296"/>
        <v>#NUM!</v>
      </c>
      <c r="AR73" s="15">
        <f t="shared" si="297"/>
        <v>-1.5511001450015387</v>
      </c>
      <c r="AS73" s="15">
        <f t="shared" si="298"/>
        <v>-0.2959371077465338</v>
      </c>
      <c r="AT73" s="15" t="str">
        <f t="shared" si="299"/>
        <v>---</v>
      </c>
      <c r="AU73" s="15" t="str">
        <f t="shared" si="300"/>
        <v>---</v>
      </c>
    </row>
    <row r="74" spans="1:47" ht="15">
      <c r="A74" t="s">
        <v>53</v>
      </c>
      <c r="B74" s="27">
        <f>'Raw Plate Reader Measurements'!$Q$41</f>
        <v>0.127</v>
      </c>
      <c r="C74" s="27">
        <f>'Raw Plate Reader Measurements'!$Q$42</f>
        <v>0.136</v>
      </c>
      <c r="D74" s="27">
        <f>'Raw Plate Reader Measurements'!$Q$43</f>
        <v>0.14</v>
      </c>
      <c r="E74" s="27">
        <f>'Raw Plate Reader Measurements'!$Q$44</f>
        <v>0.143</v>
      </c>
      <c r="F74" s="3"/>
      <c r="G74" s="3"/>
      <c r="I74" s="27">
        <f>'Raw Plate Reader Measurements'!$F$41</f>
        <v>0.018</v>
      </c>
      <c r="J74" s="27">
        <f>'Raw Plate Reader Measurements'!$F$42</f>
        <v>-0.035</v>
      </c>
      <c r="K74" s="27">
        <f>'Raw Plate Reader Measurements'!$F$43</f>
        <v>-0.085</v>
      </c>
      <c r="L74" s="27">
        <f>'Raw Plate Reader Measurements'!$F$44</f>
        <v>0.058</v>
      </c>
      <c r="M74" s="3"/>
      <c r="N74" s="3"/>
      <c r="P74" s="4">
        <f t="shared" si="278"/>
        <v>0.065</v>
      </c>
      <c r="Q74" s="4">
        <f t="shared" si="279"/>
        <v>0.07400000000000001</v>
      </c>
      <c r="R74" s="4">
        <f t="shared" si="280"/>
        <v>0.07800000000000001</v>
      </c>
      <c r="S74" s="4">
        <f t="shared" si="281"/>
        <v>0.08099999999999999</v>
      </c>
      <c r="T74" s="4" t="str">
        <f t="shared" si="282"/>
        <v>---</v>
      </c>
      <c r="U74" s="4" t="str">
        <f t="shared" si="283"/>
        <v>---</v>
      </c>
      <c r="W74" s="4">
        <f t="shared" si="284"/>
        <v>-0.04025000000000001</v>
      </c>
      <c r="X74" s="4">
        <f t="shared" si="285"/>
        <v>-0.09325</v>
      </c>
      <c r="Y74" s="4">
        <f t="shared" si="286"/>
        <v>-0.14325000000000002</v>
      </c>
      <c r="Z74" s="4">
        <f t="shared" si="287"/>
        <v>-0.0002500000000000002</v>
      </c>
      <c r="AA74" s="4" t="str">
        <f t="shared" si="288"/>
        <v>---</v>
      </c>
      <c r="AB74" s="4" t="str">
        <f t="shared" si="289"/>
        <v>---</v>
      </c>
      <c r="AD74" s="15">
        <f t="shared" si="290"/>
        <v>-0.4624401085703151</v>
      </c>
      <c r="AE74" s="15">
        <f t="shared" si="291"/>
        <v>-0.941066009089079</v>
      </c>
      <c r="AF74" s="15">
        <f t="shared" si="292"/>
        <v>-1.3715226822504685</v>
      </c>
      <c r="AG74" s="15">
        <f t="shared" si="293"/>
        <v>-0.0023049311446262178</v>
      </c>
      <c r="AH74" s="15" t="str">
        <f t="shared" si="294"/>
        <v>---</v>
      </c>
      <c r="AI74" s="15" t="str">
        <f t="shared" si="295"/>
        <v>---</v>
      </c>
      <c r="AK74" s="15">
        <f t="shared" si="301"/>
        <v>-0.6943334327636222</v>
      </c>
      <c r="AL74" s="15">
        <f t="shared" si="302"/>
        <v>0.5922106057530575</v>
      </c>
      <c r="AM74" s="15" t="e">
        <f t="shared" si="303"/>
        <v>#NUM!</v>
      </c>
      <c r="AN74" s="14" t="e">
        <f t="shared" si="304"/>
        <v>#NUM!</v>
      </c>
      <c r="AP74" s="15" t="e">
        <f t="shared" si="305"/>
        <v>#NUM!</v>
      </c>
      <c r="AQ74" s="15" t="e">
        <f t="shared" si="296"/>
        <v>#NUM!</v>
      </c>
      <c r="AR74" s="15" t="e">
        <f t="shared" si="297"/>
        <v>#NUM!</v>
      </c>
      <c r="AS74" s="15" t="e">
        <f t="shared" si="298"/>
        <v>#NUM!</v>
      </c>
      <c r="AT74" s="15" t="str">
        <f t="shared" si="299"/>
        <v>---</v>
      </c>
      <c r="AU74" s="15" t="str">
        <f t="shared" si="300"/>
        <v>---</v>
      </c>
    </row>
    <row r="75" spans="1:47" ht="15">
      <c r="A75" t="s">
        <v>54</v>
      </c>
      <c r="B75" s="27">
        <f>'Raw Plate Reader Measurements'!$R$37</f>
        <v>0.086</v>
      </c>
      <c r="C75" s="27">
        <f>'Raw Plate Reader Measurements'!$R$38</f>
        <v>0.098</v>
      </c>
      <c r="D75" s="27">
        <f>'Raw Plate Reader Measurements'!$R$39</f>
        <v>0.088</v>
      </c>
      <c r="E75" s="27">
        <f>'Raw Plate Reader Measurements'!$R$40</f>
        <v>0.1</v>
      </c>
      <c r="F75" s="3"/>
      <c r="G75" s="3"/>
      <c r="I75" s="27">
        <f>'Raw Plate Reader Measurements'!$G$37</f>
        <v>0.224</v>
      </c>
      <c r="J75" s="27">
        <f>'Raw Plate Reader Measurements'!$G$38</f>
        <v>0.023</v>
      </c>
      <c r="K75" s="27">
        <f>'Raw Plate Reader Measurements'!$G$39</f>
        <v>0.122</v>
      </c>
      <c r="L75" s="27">
        <f>'Raw Plate Reader Measurements'!$G$40</f>
        <v>0.098</v>
      </c>
      <c r="M75" s="3"/>
      <c r="N75" s="3"/>
      <c r="P75" s="4">
        <f t="shared" si="278"/>
        <v>0.023999999999999994</v>
      </c>
      <c r="Q75" s="4">
        <f t="shared" si="279"/>
        <v>0.036000000000000004</v>
      </c>
      <c r="R75" s="4">
        <f t="shared" si="280"/>
        <v>0.025999999999999995</v>
      </c>
      <c r="S75" s="4">
        <f t="shared" si="281"/>
        <v>0.038000000000000006</v>
      </c>
      <c r="T75" s="4" t="str">
        <f t="shared" si="282"/>
        <v>---</v>
      </c>
      <c r="U75" s="4" t="str">
        <f t="shared" si="283"/>
        <v>---</v>
      </c>
      <c r="W75" s="4">
        <f t="shared" si="284"/>
        <v>0.16575</v>
      </c>
      <c r="X75" s="4">
        <f t="shared" si="285"/>
        <v>-0.035250000000000004</v>
      </c>
      <c r="Y75" s="4">
        <f t="shared" si="286"/>
        <v>0.06375</v>
      </c>
      <c r="Z75" s="4">
        <f t="shared" si="287"/>
        <v>0.03975</v>
      </c>
      <c r="AA75" s="4" t="str">
        <f t="shared" si="288"/>
        <v>---</v>
      </c>
      <c r="AB75" s="4" t="str">
        <f t="shared" si="289"/>
        <v>---</v>
      </c>
      <c r="AD75" s="15">
        <f t="shared" si="290"/>
        <v>5.157571552494237</v>
      </c>
      <c r="AE75" s="15">
        <f t="shared" si="291"/>
        <v>-0.7312394056326669</v>
      </c>
      <c r="AF75" s="15">
        <f t="shared" si="292"/>
        <v>1.8310904920097881</v>
      </c>
      <c r="AG75" s="15">
        <f t="shared" si="293"/>
        <v>0.781189689780027</v>
      </c>
      <c r="AH75" s="15" t="str">
        <f t="shared" si="294"/>
        <v>---</v>
      </c>
      <c r="AI75" s="15" t="str">
        <f t="shared" si="295"/>
        <v>---</v>
      </c>
      <c r="AK75" s="15">
        <f t="shared" si="301"/>
        <v>1.7596530821628464</v>
      </c>
      <c r="AL75" s="15">
        <f t="shared" si="302"/>
        <v>2.4975247233033397</v>
      </c>
      <c r="AM75" s="15" t="e">
        <f t="shared" si="303"/>
        <v>#NUM!</v>
      </c>
      <c r="AN75" s="14" t="e">
        <f t="shared" si="304"/>
        <v>#NUM!</v>
      </c>
      <c r="AP75" s="15">
        <f t="shared" si="305"/>
        <v>1.6404658393511322</v>
      </c>
      <c r="AQ75" s="15" t="e">
        <f t="shared" si="296"/>
        <v>#NUM!</v>
      </c>
      <c r="AR75" s="15">
        <f t="shared" si="297"/>
        <v>0.6049116866501594</v>
      </c>
      <c r="AS75" s="15">
        <f t="shared" si="298"/>
        <v>-0.2469372779929393</v>
      </c>
      <c r="AT75" s="15" t="str">
        <f t="shared" si="299"/>
        <v>---</v>
      </c>
      <c r="AU75" s="15" t="str">
        <f t="shared" si="300"/>
        <v>---</v>
      </c>
    </row>
    <row r="76" spans="1:47" ht="15">
      <c r="A76" t="s">
        <v>55</v>
      </c>
      <c r="B76" s="27">
        <f>'Raw Plate Reader Measurements'!$R$41</f>
        <v>0.089</v>
      </c>
      <c r="C76" s="27">
        <f>'Raw Plate Reader Measurements'!$R$42</f>
        <v>0.09</v>
      </c>
      <c r="D76" s="27">
        <f>'Raw Plate Reader Measurements'!$R$43</f>
        <v>0.093</v>
      </c>
      <c r="E76" s="27">
        <f>'Raw Plate Reader Measurements'!$R$44</f>
        <v>0.097</v>
      </c>
      <c r="F76" s="3"/>
      <c r="G76" s="3"/>
      <c r="I76" s="27">
        <f>'Raw Plate Reader Measurements'!$G$41</f>
        <v>0.149</v>
      </c>
      <c r="J76" s="27">
        <f>'Raw Plate Reader Measurements'!$G$42</f>
        <v>0.433</v>
      </c>
      <c r="K76" s="27">
        <f>'Raw Plate Reader Measurements'!$G$43</f>
        <v>0.202</v>
      </c>
      <c r="L76" s="27">
        <f>'Raw Plate Reader Measurements'!$G$44</f>
        <v>0.472</v>
      </c>
      <c r="M76" s="3"/>
      <c r="N76" s="3"/>
      <c r="P76" s="4">
        <f t="shared" si="278"/>
        <v>0.026999999999999996</v>
      </c>
      <c r="Q76" s="4">
        <f t="shared" si="279"/>
        <v>0.027999999999999997</v>
      </c>
      <c r="R76" s="4">
        <f t="shared" si="280"/>
        <v>0.031</v>
      </c>
      <c r="S76" s="4">
        <f t="shared" si="281"/>
        <v>0.035</v>
      </c>
      <c r="T76" s="4" t="str">
        <f t="shared" si="282"/>
        <v>---</v>
      </c>
      <c r="U76" s="4" t="str">
        <f t="shared" si="283"/>
        <v>---</v>
      </c>
      <c r="W76" s="4">
        <f t="shared" si="284"/>
        <v>0.09075</v>
      </c>
      <c r="X76" s="4">
        <f t="shared" si="285"/>
        <v>0.37474999999999997</v>
      </c>
      <c r="Y76" s="4">
        <f t="shared" si="286"/>
        <v>0.14375000000000002</v>
      </c>
      <c r="Z76" s="4">
        <f t="shared" si="287"/>
        <v>0.41374999999999995</v>
      </c>
      <c r="AA76" s="4" t="str">
        <f t="shared" si="288"/>
        <v>---</v>
      </c>
      <c r="AB76" s="4" t="str">
        <f t="shared" si="289"/>
        <v>---</v>
      </c>
      <c r="AD76" s="15">
        <f t="shared" si="290"/>
        <v>2.510070016497949</v>
      </c>
      <c r="AE76" s="15">
        <f t="shared" si="291"/>
        <v>9.99508695176323</v>
      </c>
      <c r="AF76" s="15">
        <f t="shared" si="292"/>
        <v>3.462973163256968</v>
      </c>
      <c r="AG76" s="15" t="e">
        <f t="shared" si="293"/>
        <v>#NUM!</v>
      </c>
      <c r="AH76" s="15" t="str">
        <f t="shared" si="294"/>
        <v>---</v>
      </c>
      <c r="AI76" s="15" t="str">
        <f t="shared" si="295"/>
        <v>---</v>
      </c>
      <c r="AK76" s="15" t="e">
        <f t="shared" si="301"/>
        <v>#NUM!</v>
      </c>
      <c r="AL76" s="15" t="e">
        <f t="shared" si="302"/>
        <v>#NUM!</v>
      </c>
      <c r="AM76" s="15" t="e">
        <f t="shared" si="303"/>
        <v>#NUM!</v>
      </c>
      <c r="AN76" s="14">
        <f t="shared" si="304"/>
        <v>2.0606163697396</v>
      </c>
      <c r="AP76" s="15">
        <f t="shared" si="305"/>
        <v>0.920310647773737</v>
      </c>
      <c r="AQ76" s="15">
        <f t="shared" si="296"/>
        <v>2.3020936674406087</v>
      </c>
      <c r="AR76" s="15">
        <f t="shared" si="297"/>
        <v>1.2421275158254195</v>
      </c>
      <c r="AS76" s="15" t="str">
        <f t="shared" si="298"/>
        <v>---</v>
      </c>
      <c r="AT76" s="15" t="str">
        <f t="shared" si="299"/>
        <v>---</v>
      </c>
      <c r="AU76" s="15" t="str">
        <f t="shared" si="300"/>
        <v>---</v>
      </c>
    </row>
    <row r="77" spans="1:47" ht="15">
      <c r="A77" t="s">
        <v>56</v>
      </c>
      <c r="B77" s="27">
        <f>'Raw Plate Reader Measurements'!$S$37</f>
        <v>0.113</v>
      </c>
      <c r="C77" s="27">
        <f>'Raw Plate Reader Measurements'!$S$38</f>
        <v>0.108</v>
      </c>
      <c r="D77" s="27">
        <f>'Raw Plate Reader Measurements'!$S$39</f>
        <v>0.109</v>
      </c>
      <c r="E77" s="27">
        <f>'Raw Plate Reader Measurements'!$S$40</f>
        <v>0.124</v>
      </c>
      <c r="F77" s="3"/>
      <c r="G77" s="3"/>
      <c r="I77" s="27">
        <f>'Raw Plate Reader Measurements'!$H$37</f>
        <v>0.15</v>
      </c>
      <c r="J77" s="27">
        <f>'Raw Plate Reader Measurements'!$H$38</f>
        <v>0.091</v>
      </c>
      <c r="K77" s="27">
        <f>'Raw Plate Reader Measurements'!$H$39</f>
        <v>0.006</v>
      </c>
      <c r="L77" s="27">
        <f>'Raw Plate Reader Measurements'!$H$40</f>
        <v>0.206</v>
      </c>
      <c r="M77" s="3"/>
      <c r="N77" s="3"/>
      <c r="P77" s="4">
        <f t="shared" si="278"/>
        <v>0.051000000000000004</v>
      </c>
      <c r="Q77" s="4">
        <f t="shared" si="279"/>
        <v>0.046</v>
      </c>
      <c r="R77" s="4">
        <f t="shared" si="280"/>
        <v>0.047</v>
      </c>
      <c r="S77" s="4">
        <f t="shared" si="281"/>
        <v>0.062</v>
      </c>
      <c r="T77" s="4" t="str">
        <f t="shared" si="282"/>
        <v>---</v>
      </c>
      <c r="U77" s="4" t="str">
        <f t="shared" si="283"/>
        <v>---</v>
      </c>
      <c r="W77" s="4">
        <f t="shared" si="284"/>
        <v>0.09175</v>
      </c>
      <c r="X77" s="4">
        <f t="shared" si="285"/>
        <v>0.032749999999999994</v>
      </c>
      <c r="Y77" s="4">
        <f t="shared" si="286"/>
        <v>-0.052250000000000005</v>
      </c>
      <c r="Z77" s="4">
        <f t="shared" si="287"/>
        <v>0.14775</v>
      </c>
      <c r="AA77" s="4" t="str">
        <f t="shared" si="288"/>
        <v>---</v>
      </c>
      <c r="AB77" s="4" t="str">
        <f t="shared" si="289"/>
        <v>---</v>
      </c>
      <c r="AD77" s="15">
        <f t="shared" si="290"/>
        <v>1.3435036889471275</v>
      </c>
      <c r="AE77" s="15">
        <f t="shared" si="291"/>
        <v>0.5316874864267124</v>
      </c>
      <c r="AF77" s="15">
        <f t="shared" si="292"/>
        <v>-0.8302165818590895</v>
      </c>
      <c r="AG77" s="15" t="e">
        <f t="shared" si="293"/>
        <v>#NUM!</v>
      </c>
      <c r="AH77" s="15" t="str">
        <f t="shared" si="294"/>
        <v>---</v>
      </c>
      <c r="AI77" s="15" t="str">
        <f t="shared" si="295"/>
        <v>---</v>
      </c>
      <c r="AK77" s="15" t="e">
        <f t="shared" si="301"/>
        <v>#NUM!</v>
      </c>
      <c r="AL77" s="15" t="e">
        <f t="shared" si="302"/>
        <v>#NUM!</v>
      </c>
      <c r="AM77" s="15" t="e">
        <f t="shared" si="303"/>
        <v>#NUM!</v>
      </c>
      <c r="AN77" s="14" t="e">
        <f t="shared" si="304"/>
        <v>#NUM!</v>
      </c>
      <c r="AP77" s="15">
        <f t="shared" si="305"/>
        <v>0.29528089484345943</v>
      </c>
      <c r="AQ77" s="15">
        <f t="shared" si="296"/>
        <v>-0.6316993937747285</v>
      </c>
      <c r="AR77" s="15" t="e">
        <f t="shared" si="297"/>
        <v>#NUM!</v>
      </c>
      <c r="AS77" s="15" t="str">
        <f t="shared" si="298"/>
        <v>---</v>
      </c>
      <c r="AT77" s="15" t="str">
        <f t="shared" si="299"/>
        <v>---</v>
      </c>
      <c r="AU77" s="15" t="str">
        <f t="shared" si="300"/>
        <v>---</v>
      </c>
    </row>
    <row r="78" spans="1:47" ht="15">
      <c r="A78" t="s">
        <v>57</v>
      </c>
      <c r="B78" s="27">
        <f>'Raw Plate Reader Measurements'!$S$41</f>
        <v>0.123</v>
      </c>
      <c r="C78" s="27">
        <f>'Raw Plate Reader Measurements'!$S$42</f>
        <v>0.121</v>
      </c>
      <c r="D78" s="27">
        <f>'Raw Plate Reader Measurements'!$S$43</f>
        <v>0.123</v>
      </c>
      <c r="E78" s="27">
        <f>'Raw Plate Reader Measurements'!$S$44</f>
        <v>0.136</v>
      </c>
      <c r="F78" s="3"/>
      <c r="G78" s="3"/>
      <c r="I78" s="27">
        <f>'Raw Plate Reader Measurements'!$H$41</f>
        <v>0.171</v>
      </c>
      <c r="J78" s="27">
        <f>'Raw Plate Reader Measurements'!$H$42</f>
        <v>0.086</v>
      </c>
      <c r="K78" s="27">
        <f>'Raw Plate Reader Measurements'!$H$43</f>
        <v>-0.017</v>
      </c>
      <c r="L78" s="27">
        <f>'Raw Plate Reader Measurements'!$H$44</f>
        <v>0.084</v>
      </c>
      <c r="M78" s="3"/>
      <c r="N78" s="3"/>
      <c r="P78" s="4">
        <f t="shared" si="278"/>
        <v>0.061</v>
      </c>
      <c r="Q78" s="4">
        <f t="shared" si="279"/>
        <v>0.059</v>
      </c>
      <c r="R78" s="4">
        <f t="shared" si="280"/>
        <v>0.061</v>
      </c>
      <c r="S78" s="4">
        <f t="shared" si="281"/>
        <v>0.07400000000000001</v>
      </c>
      <c r="T78" s="4" t="str">
        <f t="shared" si="282"/>
        <v>---</v>
      </c>
      <c r="U78" s="4" t="str">
        <f t="shared" si="283"/>
        <v>---</v>
      </c>
      <c r="W78" s="4">
        <f t="shared" si="284"/>
        <v>0.11275000000000002</v>
      </c>
      <c r="X78" s="4">
        <f t="shared" si="285"/>
        <v>0.02774999999999999</v>
      </c>
      <c r="Y78" s="4">
        <f t="shared" si="286"/>
        <v>-0.07525000000000001</v>
      </c>
      <c r="Z78" s="4">
        <f t="shared" si="287"/>
        <v>0.025750000000000002</v>
      </c>
      <c r="AA78" s="4" t="str">
        <f t="shared" si="288"/>
        <v>---</v>
      </c>
      <c r="AB78" s="4" t="str">
        <f t="shared" si="289"/>
        <v>---</v>
      </c>
      <c r="AD78" s="15">
        <f t="shared" si="290"/>
        <v>1.380351469579349</v>
      </c>
      <c r="AE78" s="15">
        <f t="shared" si="291"/>
        <v>0.35124806646329315</v>
      </c>
      <c r="AF78" s="15">
        <f t="shared" si="292"/>
        <v>-0.92125452847757</v>
      </c>
      <c r="AG78" s="15" t="e">
        <f t="shared" si="293"/>
        <v>#NUM!</v>
      </c>
      <c r="AH78" s="15" t="str">
        <f t="shared" si="294"/>
        <v>---</v>
      </c>
      <c r="AI78" s="15" t="str">
        <f t="shared" si="295"/>
        <v>---</v>
      </c>
      <c r="AK78" s="15" t="e">
        <f t="shared" si="301"/>
        <v>#NUM!</v>
      </c>
      <c r="AL78" s="15" t="e">
        <f t="shared" si="302"/>
        <v>#NUM!</v>
      </c>
      <c r="AM78" s="15" t="e">
        <f t="shared" si="303"/>
        <v>#NUM!</v>
      </c>
      <c r="AN78" s="14" t="e">
        <f t="shared" si="304"/>
        <v>#NUM!</v>
      </c>
      <c r="AP78" s="15">
        <f t="shared" si="305"/>
        <v>0.3223381548425823</v>
      </c>
      <c r="AQ78" s="15">
        <f t="shared" si="296"/>
        <v>-1.0462625630801705</v>
      </c>
      <c r="AR78" s="15" t="e">
        <f t="shared" si="297"/>
        <v>#NUM!</v>
      </c>
      <c r="AS78" s="15" t="str">
        <f t="shared" si="298"/>
        <v>---</v>
      </c>
      <c r="AT78" s="15" t="str">
        <f t="shared" si="299"/>
        <v>---</v>
      </c>
      <c r="AU78" s="15" t="str">
        <f t="shared" si="300"/>
        <v>---</v>
      </c>
    </row>
    <row r="79" spans="1:47" ht="15">
      <c r="A79" t="s">
        <v>58</v>
      </c>
      <c r="B79" s="27">
        <f>'Raw Plate Reader Measurements'!$T$37</f>
        <v>0.128</v>
      </c>
      <c r="C79" s="27">
        <f>'Raw Plate Reader Measurements'!$T$38</f>
        <v>0.117</v>
      </c>
      <c r="D79" s="27">
        <f>'Raw Plate Reader Measurements'!$T$39</f>
        <v>0.125</v>
      </c>
      <c r="E79" s="27">
        <f>'Raw Plate Reader Measurements'!$T$40</f>
        <v>0.13</v>
      </c>
      <c r="F79" s="3"/>
      <c r="G79" s="3"/>
      <c r="I79" s="27">
        <f>'Raw Plate Reader Measurements'!$I$37</f>
        <v>-0.108</v>
      </c>
      <c r="J79" s="27">
        <f>'Raw Plate Reader Measurements'!$I$38</f>
        <v>-0.051</v>
      </c>
      <c r="K79" s="27">
        <f>'Raw Plate Reader Measurements'!$I$39</f>
        <v>0.096</v>
      </c>
      <c r="L79" s="27">
        <f>'Raw Plate Reader Measurements'!$I$40</f>
        <v>-0.058</v>
      </c>
      <c r="M79" s="3"/>
      <c r="N79" s="3"/>
      <c r="P79" s="4">
        <f t="shared" si="278"/>
        <v>0.066</v>
      </c>
      <c r="Q79" s="4">
        <f t="shared" si="279"/>
        <v>0.05500000000000001</v>
      </c>
      <c r="R79" s="4">
        <f t="shared" si="280"/>
        <v>0.063</v>
      </c>
      <c r="S79" s="4">
        <f t="shared" si="281"/>
        <v>0.068</v>
      </c>
      <c r="T79" s="4" t="str">
        <f t="shared" si="282"/>
        <v>---</v>
      </c>
      <c r="U79" s="4" t="str">
        <f t="shared" si="283"/>
        <v>---</v>
      </c>
      <c r="W79" s="4">
        <f t="shared" si="284"/>
        <v>-0.16625</v>
      </c>
      <c r="X79" s="4">
        <f t="shared" si="285"/>
        <v>-0.10925</v>
      </c>
      <c r="Y79" s="4">
        <f t="shared" si="286"/>
        <v>0.03775</v>
      </c>
      <c r="Z79" s="4">
        <f t="shared" si="287"/>
        <v>-0.11625</v>
      </c>
      <c r="AA79" s="4" t="str">
        <f t="shared" si="288"/>
        <v>---</v>
      </c>
      <c r="AB79" s="4" t="str">
        <f t="shared" si="289"/>
        <v>---</v>
      </c>
      <c r="AD79" s="15">
        <f t="shared" si="290"/>
        <v>-1.881138122807441</v>
      </c>
      <c r="AE79" s="15">
        <f t="shared" si="291"/>
        <v>-1.4834117768424389</v>
      </c>
      <c r="AF79" s="15">
        <f t="shared" si="292"/>
        <v>0.4474859179352895</v>
      </c>
      <c r="AG79" s="15" t="e">
        <f t="shared" si="293"/>
        <v>#NUM!</v>
      </c>
      <c r="AH79" s="15" t="str">
        <f t="shared" si="294"/>
        <v>---</v>
      </c>
      <c r="AI79" s="15" t="str">
        <f t="shared" si="295"/>
        <v>---</v>
      </c>
      <c r="AK79" s="15" t="e">
        <f t="shared" si="301"/>
        <v>#NUM!</v>
      </c>
      <c r="AL79" s="15" t="e">
        <f t="shared" si="302"/>
        <v>#NUM!</v>
      </c>
      <c r="AM79" s="15" t="e">
        <f t="shared" si="303"/>
        <v>#NUM!</v>
      </c>
      <c r="AN79" s="14" t="e">
        <f t="shared" si="304"/>
        <v>#NUM!</v>
      </c>
      <c r="AP79" s="15" t="e">
        <f t="shared" si="305"/>
        <v>#NUM!</v>
      </c>
      <c r="AQ79" s="15" t="e">
        <f t="shared" si="296"/>
        <v>#NUM!</v>
      </c>
      <c r="AR79" s="15">
        <f t="shared" si="297"/>
        <v>-0.8041102100633933</v>
      </c>
      <c r="AS79" s="15" t="str">
        <f t="shared" si="298"/>
        <v>---</v>
      </c>
      <c r="AT79" s="15" t="str">
        <f t="shared" si="299"/>
        <v>---</v>
      </c>
      <c r="AU79" s="15" t="str">
        <f t="shared" si="300"/>
        <v>---</v>
      </c>
    </row>
    <row r="80" spans="1:47" ht="15">
      <c r="A80" t="s">
        <v>59</v>
      </c>
      <c r="B80" s="27">
        <f>'Raw Plate Reader Measurements'!$T$41</f>
        <v>0.13</v>
      </c>
      <c r="C80" s="27">
        <f>'Raw Plate Reader Measurements'!$T$42</f>
        <v>0.124</v>
      </c>
      <c r="D80" s="27">
        <f>'Raw Plate Reader Measurements'!$T$43</f>
        <v>0.132</v>
      </c>
      <c r="E80" s="27">
        <f>'Raw Plate Reader Measurements'!$T$44</f>
        <v>0.124</v>
      </c>
      <c r="F80" s="3"/>
      <c r="G80" s="3"/>
      <c r="I80" s="27">
        <f>'Raw Plate Reader Measurements'!$I$41</f>
        <v>0.006</v>
      </c>
      <c r="J80" s="27">
        <f>'Raw Plate Reader Measurements'!$I$42</f>
        <v>-0.041</v>
      </c>
      <c r="K80" s="27">
        <f>'Raw Plate Reader Measurements'!$I$43</f>
        <v>0.122</v>
      </c>
      <c r="L80" s="27">
        <f>'Raw Plate Reader Measurements'!$I$44</f>
        <v>-0.227</v>
      </c>
      <c r="M80" s="3"/>
      <c r="N80" s="3"/>
      <c r="P80" s="4">
        <f t="shared" si="278"/>
        <v>0.068</v>
      </c>
      <c r="Q80" s="4">
        <f t="shared" si="279"/>
        <v>0.062</v>
      </c>
      <c r="R80" s="4">
        <f t="shared" si="280"/>
        <v>0.07</v>
      </c>
      <c r="S80" s="4">
        <f t="shared" si="281"/>
        <v>0.062</v>
      </c>
      <c r="T80" s="4" t="str">
        <f t="shared" si="282"/>
        <v>---</v>
      </c>
      <c r="U80" s="4" t="str">
        <f t="shared" si="283"/>
        <v>---</v>
      </c>
      <c r="W80" s="4">
        <f t="shared" si="284"/>
        <v>-0.052250000000000005</v>
      </c>
      <c r="X80" s="4">
        <f t="shared" si="285"/>
        <v>-0.09925</v>
      </c>
      <c r="Y80" s="4">
        <f t="shared" si="286"/>
        <v>0.06375</v>
      </c>
      <c r="Z80" s="4">
        <f t="shared" si="287"/>
        <v>-0.28525</v>
      </c>
      <c r="AA80" s="4" t="str">
        <f t="shared" si="288"/>
        <v>---</v>
      </c>
      <c r="AB80" s="4" t="str">
        <f t="shared" si="289"/>
        <v>---</v>
      </c>
      <c r="AD80" s="15">
        <f t="shared" si="290"/>
        <v>-0.5738261668731942</v>
      </c>
      <c r="AE80" s="15">
        <f t="shared" si="291"/>
        <v>-1.1954785615765358</v>
      </c>
      <c r="AF80" s="15">
        <f t="shared" si="292"/>
        <v>0.6801193256036354</v>
      </c>
      <c r="AG80" s="15" t="e">
        <f t="shared" si="293"/>
        <v>#NUM!</v>
      </c>
      <c r="AH80" s="15" t="str">
        <f t="shared" si="294"/>
        <v>---</v>
      </c>
      <c r="AI80" s="15" t="str">
        <f t="shared" si="295"/>
        <v>---</v>
      </c>
      <c r="AK80" s="15" t="e">
        <f t="shared" si="301"/>
        <v>#NUM!</v>
      </c>
      <c r="AL80" s="15" t="e">
        <f t="shared" si="302"/>
        <v>#NUM!</v>
      </c>
      <c r="AM80" s="15" t="e">
        <f t="shared" si="303"/>
        <v>#NUM!</v>
      </c>
      <c r="AN80" s="14" t="e">
        <f t="shared" si="304"/>
        <v>#NUM!</v>
      </c>
      <c r="AP80" s="15" t="e">
        <f t="shared" si="305"/>
        <v>#NUM!</v>
      </c>
      <c r="AQ80" s="15" t="e">
        <f t="shared" si="296"/>
        <v>#NUM!</v>
      </c>
      <c r="AR80" s="15">
        <f t="shared" si="297"/>
        <v>-0.38548701737771784</v>
      </c>
      <c r="AS80" s="15" t="str">
        <f t="shared" si="298"/>
        <v>---</v>
      </c>
      <c r="AT80" s="15" t="str">
        <f t="shared" si="299"/>
        <v>---</v>
      </c>
      <c r="AU80" s="15" t="str">
        <f t="shared" si="300"/>
        <v>---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Dwijayanti, Ari</dc:creator>
  <cp:keywords/>
  <dc:description/>
  <cp:lastModifiedBy>Microsoft Office User</cp:lastModifiedBy>
  <dcterms:created xsi:type="dcterms:W3CDTF">2016-05-08T16:01:08Z</dcterms:created>
  <dcterms:modified xsi:type="dcterms:W3CDTF">2017-09-29T16:56:10Z</dcterms:modified>
  <cp:category/>
  <cp:version/>
  <cp:contentType/>
  <cp:contentStatus/>
</cp:coreProperties>
</file>