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than\Documents\UAlberta iGEM 2017\Interlab\"/>
    </mc:Choice>
  </mc:AlternateContent>
  <bookViews>
    <workbookView xWindow="0" yWindow="0" windowWidth="19200" windowHeight="6950" tabRatio="646" firstSheet="1" activeTab="3" xr2:uid="{00000000-000D-0000-FFFF-FFFF00000000}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  <sheet name="Calculate Target Dilution" sheetId="8" r:id="rId5"/>
    <sheet name="Plate Reader Settings" sheetId="7" r:id="rId6"/>
  </sheets>
  <calcPr calcId="171027" concurrentCalc="0"/>
</workbook>
</file>

<file path=xl/calcChain.xml><?xml version="1.0" encoding="utf-8"?>
<calcChain xmlns="http://schemas.openxmlformats.org/spreadsheetml/2006/main">
  <c r="AP11" i="4" l="1"/>
  <c r="AQ11" i="4"/>
  <c r="AR11" i="4"/>
  <c r="AS11" i="4"/>
  <c r="AT11" i="4"/>
  <c r="AU11" i="4"/>
  <c r="AP12" i="4"/>
  <c r="AQ12" i="4"/>
  <c r="AR12" i="4"/>
  <c r="AS12" i="4"/>
  <c r="AT12" i="4"/>
  <c r="AU12" i="4"/>
  <c r="AP13" i="4"/>
  <c r="AQ13" i="4"/>
  <c r="AR13" i="4"/>
  <c r="AS13" i="4"/>
  <c r="AT13" i="4"/>
  <c r="AU13" i="4"/>
  <c r="AP14" i="4"/>
  <c r="AQ14" i="4"/>
  <c r="AR14" i="4"/>
  <c r="AS14" i="4"/>
  <c r="AT14" i="4"/>
  <c r="AU14" i="4"/>
  <c r="AP15" i="4"/>
  <c r="AQ15" i="4"/>
  <c r="AR15" i="4"/>
  <c r="AS15" i="4"/>
  <c r="AT15" i="4"/>
  <c r="AU15" i="4"/>
  <c r="AP16" i="4"/>
  <c r="AQ16" i="4"/>
  <c r="AR16" i="4"/>
  <c r="AS16" i="4"/>
  <c r="AT16" i="4"/>
  <c r="AU16" i="4"/>
  <c r="AP17" i="4"/>
  <c r="AQ17" i="4"/>
  <c r="AR17" i="4"/>
  <c r="AS17" i="4"/>
  <c r="AT17" i="4"/>
  <c r="AU17" i="4"/>
  <c r="C11" i="8"/>
  <c r="D11" i="8"/>
  <c r="C10" i="8"/>
  <c r="D10" i="8"/>
  <c r="C9" i="8"/>
  <c r="D9" i="8"/>
  <c r="C8" i="8"/>
  <c r="D8" i="8"/>
  <c r="C7" i="8"/>
  <c r="D7" i="8"/>
  <c r="C6" i="8"/>
  <c r="D6" i="8"/>
  <c r="C5" i="8"/>
  <c r="D5" i="8"/>
  <c r="C4" i="8"/>
  <c r="D4" i="8"/>
  <c r="B11" i="4"/>
  <c r="B8" i="4"/>
  <c r="C8" i="4"/>
  <c r="D8" i="4"/>
  <c r="E8" i="4"/>
  <c r="B9" i="4"/>
  <c r="P11" i="4"/>
  <c r="C1" i="2"/>
  <c r="D1" i="2"/>
  <c r="E1" i="2"/>
  <c r="F1" i="2"/>
  <c r="G1" i="2"/>
  <c r="H1" i="2"/>
  <c r="I1" i="2"/>
  <c r="J1" i="2"/>
  <c r="K1" i="2"/>
  <c r="L1" i="2"/>
  <c r="B6" i="2"/>
  <c r="C6" i="2"/>
  <c r="D6" i="2"/>
  <c r="E6" i="2"/>
  <c r="F6" i="2"/>
  <c r="G6" i="2"/>
  <c r="H6" i="2"/>
  <c r="I6" i="2"/>
  <c r="J6" i="2"/>
  <c r="K6" i="2"/>
  <c r="L6" i="2"/>
  <c r="M6" i="2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I9" i="4"/>
  <c r="Z80" i="4"/>
  <c r="S80" i="4"/>
  <c r="C27" i="2"/>
  <c r="D27" i="2"/>
  <c r="E27" i="2"/>
  <c r="F27" i="2"/>
  <c r="G27" i="2"/>
  <c r="C28" i="2"/>
  <c r="B3" i="4"/>
  <c r="B6" i="1"/>
  <c r="C6" i="1"/>
  <c r="B7" i="1"/>
  <c r="B9" i="1"/>
  <c r="B2" i="4"/>
  <c r="AG80" i="4"/>
  <c r="AS80" i="4"/>
  <c r="Y80" i="4"/>
  <c r="R80" i="4"/>
  <c r="AF80" i="4"/>
  <c r="AR80" i="4"/>
  <c r="X80" i="4"/>
  <c r="Q80" i="4"/>
  <c r="AE80" i="4"/>
  <c r="AQ80" i="4"/>
  <c r="W80" i="4"/>
  <c r="P80" i="4"/>
  <c r="AD80" i="4"/>
  <c r="AP80" i="4"/>
  <c r="AN80" i="4"/>
  <c r="AM80" i="4"/>
  <c r="AL80" i="4"/>
  <c r="AK80" i="4"/>
  <c r="AB79" i="4"/>
  <c r="U79" i="4"/>
  <c r="AI79" i="4"/>
  <c r="AU79" i="4"/>
  <c r="AA79" i="4"/>
  <c r="T79" i="4"/>
  <c r="AH79" i="4"/>
  <c r="AT79" i="4"/>
  <c r="Z79" i="4"/>
  <c r="S79" i="4"/>
  <c r="AG79" i="4"/>
  <c r="AS79" i="4"/>
  <c r="Y79" i="4"/>
  <c r="R79" i="4"/>
  <c r="AF79" i="4"/>
  <c r="AR79" i="4"/>
  <c r="X79" i="4"/>
  <c r="Q79" i="4"/>
  <c r="AE79" i="4"/>
  <c r="AQ79" i="4"/>
  <c r="W79" i="4"/>
  <c r="P79" i="4"/>
  <c r="AD79" i="4"/>
  <c r="AP79" i="4"/>
  <c r="AN79" i="4"/>
  <c r="AM79" i="4"/>
  <c r="AL79" i="4"/>
  <c r="AK79" i="4"/>
  <c r="AB78" i="4"/>
  <c r="U78" i="4"/>
  <c r="AI78" i="4"/>
  <c r="AU78" i="4"/>
  <c r="AA78" i="4"/>
  <c r="T78" i="4"/>
  <c r="AH78" i="4"/>
  <c r="AT78" i="4"/>
  <c r="Z78" i="4"/>
  <c r="S78" i="4"/>
  <c r="AG78" i="4"/>
  <c r="AS78" i="4"/>
  <c r="Y78" i="4"/>
  <c r="R78" i="4"/>
  <c r="AF78" i="4"/>
  <c r="AR78" i="4"/>
  <c r="X78" i="4"/>
  <c r="Q78" i="4"/>
  <c r="AE78" i="4"/>
  <c r="AQ78" i="4"/>
  <c r="W78" i="4"/>
  <c r="P78" i="4"/>
  <c r="AD78" i="4"/>
  <c r="AP78" i="4"/>
  <c r="AN78" i="4"/>
  <c r="AM78" i="4"/>
  <c r="AL78" i="4"/>
  <c r="AK78" i="4"/>
  <c r="AB77" i="4"/>
  <c r="U77" i="4"/>
  <c r="AI77" i="4"/>
  <c r="AU77" i="4"/>
  <c r="AA77" i="4"/>
  <c r="T77" i="4"/>
  <c r="AH77" i="4"/>
  <c r="AT77" i="4"/>
  <c r="Z77" i="4"/>
  <c r="S77" i="4"/>
  <c r="AG77" i="4"/>
  <c r="AS77" i="4"/>
  <c r="Y77" i="4"/>
  <c r="R77" i="4"/>
  <c r="AF77" i="4"/>
  <c r="AR77" i="4"/>
  <c r="X77" i="4"/>
  <c r="Q77" i="4"/>
  <c r="AE77" i="4"/>
  <c r="AQ77" i="4"/>
  <c r="W77" i="4"/>
  <c r="P77" i="4"/>
  <c r="AD77" i="4"/>
  <c r="AP77" i="4"/>
  <c r="AN77" i="4"/>
  <c r="AM77" i="4"/>
  <c r="AL77" i="4"/>
  <c r="AK77" i="4"/>
  <c r="AB76" i="4"/>
  <c r="U76" i="4"/>
  <c r="AI76" i="4"/>
  <c r="AU76" i="4"/>
  <c r="AA76" i="4"/>
  <c r="T76" i="4"/>
  <c r="AH76" i="4"/>
  <c r="AT76" i="4"/>
  <c r="Z76" i="4"/>
  <c r="S76" i="4"/>
  <c r="AG76" i="4"/>
  <c r="AS76" i="4"/>
  <c r="Y76" i="4"/>
  <c r="R76" i="4"/>
  <c r="AF76" i="4"/>
  <c r="AR76" i="4"/>
  <c r="X76" i="4"/>
  <c r="Q76" i="4"/>
  <c r="AE76" i="4"/>
  <c r="AQ76" i="4"/>
  <c r="W76" i="4"/>
  <c r="P76" i="4"/>
  <c r="AD76" i="4"/>
  <c r="AP76" i="4"/>
  <c r="AN76" i="4"/>
  <c r="AM76" i="4"/>
  <c r="AL76" i="4"/>
  <c r="AK76" i="4"/>
  <c r="AB75" i="4"/>
  <c r="U75" i="4"/>
  <c r="AI75" i="4"/>
  <c r="AU75" i="4"/>
  <c r="AA75" i="4"/>
  <c r="T75" i="4"/>
  <c r="AH75" i="4"/>
  <c r="AT75" i="4"/>
  <c r="Z75" i="4"/>
  <c r="S75" i="4"/>
  <c r="AG75" i="4"/>
  <c r="AS75" i="4"/>
  <c r="Y75" i="4"/>
  <c r="R75" i="4"/>
  <c r="AF75" i="4"/>
  <c r="AR75" i="4"/>
  <c r="X75" i="4"/>
  <c r="Q75" i="4"/>
  <c r="AE75" i="4"/>
  <c r="AQ75" i="4"/>
  <c r="W75" i="4"/>
  <c r="P75" i="4"/>
  <c r="AD75" i="4"/>
  <c r="AP75" i="4"/>
  <c r="AN75" i="4"/>
  <c r="AM75" i="4"/>
  <c r="AL75" i="4"/>
  <c r="AK75" i="4"/>
  <c r="AB74" i="4"/>
  <c r="U74" i="4"/>
  <c r="AI74" i="4"/>
  <c r="AU74" i="4"/>
  <c r="AA74" i="4"/>
  <c r="T74" i="4"/>
  <c r="AH74" i="4"/>
  <c r="AT74" i="4"/>
  <c r="Z74" i="4"/>
  <c r="S74" i="4"/>
  <c r="AG74" i="4"/>
  <c r="AS74" i="4"/>
  <c r="Y74" i="4"/>
  <c r="R74" i="4"/>
  <c r="AF74" i="4"/>
  <c r="AR74" i="4"/>
  <c r="X74" i="4"/>
  <c r="Q74" i="4"/>
  <c r="AE74" i="4"/>
  <c r="AQ74" i="4"/>
  <c r="W74" i="4"/>
  <c r="P74" i="4"/>
  <c r="AD74" i="4"/>
  <c r="AP74" i="4"/>
  <c r="AN74" i="4"/>
  <c r="AM74" i="4"/>
  <c r="AL74" i="4"/>
  <c r="AK74" i="4"/>
  <c r="AB73" i="4"/>
  <c r="U73" i="4"/>
  <c r="AI73" i="4"/>
  <c r="AU73" i="4"/>
  <c r="AA73" i="4"/>
  <c r="T73" i="4"/>
  <c r="AH73" i="4"/>
  <c r="AT73" i="4"/>
  <c r="Z73" i="4"/>
  <c r="S73" i="4"/>
  <c r="AG73" i="4"/>
  <c r="AS73" i="4"/>
  <c r="Y73" i="4"/>
  <c r="R73" i="4"/>
  <c r="AF73" i="4"/>
  <c r="AR73" i="4"/>
  <c r="X73" i="4"/>
  <c r="Q73" i="4"/>
  <c r="AE73" i="4"/>
  <c r="AQ73" i="4"/>
  <c r="W73" i="4"/>
  <c r="P73" i="4"/>
  <c r="AD73" i="4"/>
  <c r="AP73" i="4"/>
  <c r="AN73" i="4"/>
  <c r="AM73" i="4"/>
  <c r="AL73" i="4"/>
  <c r="AK73" i="4"/>
  <c r="AB72" i="4"/>
  <c r="U72" i="4"/>
  <c r="AI72" i="4"/>
  <c r="AU72" i="4"/>
  <c r="AA72" i="4"/>
  <c r="T72" i="4"/>
  <c r="AH72" i="4"/>
  <c r="AT72" i="4"/>
  <c r="Z72" i="4"/>
  <c r="S72" i="4"/>
  <c r="AG72" i="4"/>
  <c r="AS72" i="4"/>
  <c r="Y72" i="4"/>
  <c r="R72" i="4"/>
  <c r="AF72" i="4"/>
  <c r="AR72" i="4"/>
  <c r="X72" i="4"/>
  <c r="Q72" i="4"/>
  <c r="AE72" i="4"/>
  <c r="AQ72" i="4"/>
  <c r="W72" i="4"/>
  <c r="P72" i="4"/>
  <c r="AD72" i="4"/>
  <c r="AP72" i="4"/>
  <c r="AN72" i="4"/>
  <c r="AM72" i="4"/>
  <c r="AL72" i="4"/>
  <c r="AK72" i="4"/>
  <c r="AB71" i="4"/>
  <c r="U71" i="4"/>
  <c r="AI71" i="4"/>
  <c r="AU71" i="4"/>
  <c r="AA71" i="4"/>
  <c r="T71" i="4"/>
  <c r="AH71" i="4"/>
  <c r="AT71" i="4"/>
  <c r="Z71" i="4"/>
  <c r="S71" i="4"/>
  <c r="AG71" i="4"/>
  <c r="AS71" i="4"/>
  <c r="Y71" i="4"/>
  <c r="R71" i="4"/>
  <c r="AF71" i="4"/>
  <c r="AR71" i="4"/>
  <c r="X71" i="4"/>
  <c r="Q71" i="4"/>
  <c r="AE71" i="4"/>
  <c r="AQ71" i="4"/>
  <c r="W71" i="4"/>
  <c r="P71" i="4"/>
  <c r="AD71" i="4"/>
  <c r="AP71" i="4"/>
  <c r="AN71" i="4"/>
  <c r="AM71" i="4"/>
  <c r="AL71" i="4"/>
  <c r="AK71" i="4"/>
  <c r="AB70" i="4"/>
  <c r="U70" i="4"/>
  <c r="AI70" i="4"/>
  <c r="AU70" i="4"/>
  <c r="AA70" i="4"/>
  <c r="T70" i="4"/>
  <c r="AH70" i="4"/>
  <c r="AT70" i="4"/>
  <c r="Z70" i="4"/>
  <c r="S70" i="4"/>
  <c r="AG70" i="4"/>
  <c r="AS70" i="4"/>
  <c r="Y70" i="4"/>
  <c r="R70" i="4"/>
  <c r="AF70" i="4"/>
  <c r="AR70" i="4"/>
  <c r="X70" i="4"/>
  <c r="Q70" i="4"/>
  <c r="AE70" i="4"/>
  <c r="AQ70" i="4"/>
  <c r="W70" i="4"/>
  <c r="P70" i="4"/>
  <c r="AD70" i="4"/>
  <c r="AP70" i="4"/>
  <c r="AN70" i="4"/>
  <c r="AM70" i="4"/>
  <c r="AL70" i="4"/>
  <c r="AK70" i="4"/>
  <c r="AB69" i="4"/>
  <c r="U69" i="4"/>
  <c r="AI69" i="4"/>
  <c r="AU69" i="4"/>
  <c r="AA69" i="4"/>
  <c r="T69" i="4"/>
  <c r="AH69" i="4"/>
  <c r="AT69" i="4"/>
  <c r="Z69" i="4"/>
  <c r="S69" i="4"/>
  <c r="AG69" i="4"/>
  <c r="AS69" i="4"/>
  <c r="Y69" i="4"/>
  <c r="R69" i="4"/>
  <c r="AF69" i="4"/>
  <c r="AR69" i="4"/>
  <c r="X69" i="4"/>
  <c r="Q69" i="4"/>
  <c r="AE69" i="4"/>
  <c r="AQ69" i="4"/>
  <c r="W69" i="4"/>
  <c r="P69" i="4"/>
  <c r="AD69" i="4"/>
  <c r="AP69" i="4"/>
  <c r="AN69" i="4"/>
  <c r="AM69" i="4"/>
  <c r="AL69" i="4"/>
  <c r="AK69" i="4"/>
  <c r="AB68" i="4"/>
  <c r="U68" i="4"/>
  <c r="AI68" i="4"/>
  <c r="AU68" i="4"/>
  <c r="AA68" i="4"/>
  <c r="T68" i="4"/>
  <c r="AH68" i="4"/>
  <c r="AT68" i="4"/>
  <c r="Z68" i="4"/>
  <c r="S68" i="4"/>
  <c r="AG68" i="4"/>
  <c r="AS68" i="4"/>
  <c r="Y68" i="4"/>
  <c r="R68" i="4"/>
  <c r="AF68" i="4"/>
  <c r="AR68" i="4"/>
  <c r="X68" i="4"/>
  <c r="Q68" i="4"/>
  <c r="AE68" i="4"/>
  <c r="AQ68" i="4"/>
  <c r="W68" i="4"/>
  <c r="P68" i="4"/>
  <c r="AD68" i="4"/>
  <c r="AP68" i="4"/>
  <c r="AN68" i="4"/>
  <c r="AM68" i="4"/>
  <c r="AL68" i="4"/>
  <c r="AK68" i="4"/>
  <c r="AB67" i="4"/>
  <c r="U67" i="4"/>
  <c r="AI67" i="4"/>
  <c r="AU67" i="4"/>
  <c r="AA67" i="4"/>
  <c r="T67" i="4"/>
  <c r="AH67" i="4"/>
  <c r="AT67" i="4"/>
  <c r="Z67" i="4"/>
  <c r="S67" i="4"/>
  <c r="AG67" i="4"/>
  <c r="AS67" i="4"/>
  <c r="Y67" i="4"/>
  <c r="R67" i="4"/>
  <c r="AF67" i="4"/>
  <c r="AR67" i="4"/>
  <c r="X67" i="4"/>
  <c r="Q67" i="4"/>
  <c r="AE67" i="4"/>
  <c r="AQ67" i="4"/>
  <c r="W67" i="4"/>
  <c r="P67" i="4"/>
  <c r="AD67" i="4"/>
  <c r="AP67" i="4"/>
  <c r="AN67" i="4"/>
  <c r="AM67" i="4"/>
  <c r="AL67" i="4"/>
  <c r="AK67" i="4"/>
  <c r="AB66" i="4"/>
  <c r="U66" i="4"/>
  <c r="AI66" i="4"/>
  <c r="AU66" i="4"/>
  <c r="AA66" i="4"/>
  <c r="T66" i="4"/>
  <c r="AH66" i="4"/>
  <c r="AT66" i="4"/>
  <c r="Z66" i="4"/>
  <c r="S66" i="4"/>
  <c r="AG66" i="4"/>
  <c r="AS66" i="4"/>
  <c r="Y66" i="4"/>
  <c r="R66" i="4"/>
  <c r="AF66" i="4"/>
  <c r="AR66" i="4"/>
  <c r="X66" i="4"/>
  <c r="Q66" i="4"/>
  <c r="AE66" i="4"/>
  <c r="AQ66" i="4"/>
  <c r="W66" i="4"/>
  <c r="P66" i="4"/>
  <c r="AD66" i="4"/>
  <c r="AP66" i="4"/>
  <c r="AN66" i="4"/>
  <c r="AM66" i="4"/>
  <c r="AL66" i="4"/>
  <c r="AK66" i="4"/>
  <c r="AB65" i="4"/>
  <c r="U65" i="4"/>
  <c r="AI65" i="4"/>
  <c r="AU65" i="4"/>
  <c r="AA65" i="4"/>
  <c r="T65" i="4"/>
  <c r="AH65" i="4"/>
  <c r="AT65" i="4"/>
  <c r="Z65" i="4"/>
  <c r="S65" i="4"/>
  <c r="AG65" i="4"/>
  <c r="AS65" i="4"/>
  <c r="Y65" i="4"/>
  <c r="R65" i="4"/>
  <c r="AF65" i="4"/>
  <c r="AR65" i="4"/>
  <c r="X65" i="4"/>
  <c r="Q65" i="4"/>
  <c r="AE65" i="4"/>
  <c r="AQ65" i="4"/>
  <c r="W65" i="4"/>
  <c r="P65" i="4"/>
  <c r="AD65" i="4"/>
  <c r="AP65" i="4"/>
  <c r="AN65" i="4"/>
  <c r="AM65" i="4"/>
  <c r="AL65" i="4"/>
  <c r="AK65" i="4"/>
  <c r="AB62" i="4"/>
  <c r="U62" i="4"/>
  <c r="AI62" i="4"/>
  <c r="AU62" i="4"/>
  <c r="AA62" i="4"/>
  <c r="T62" i="4"/>
  <c r="AH62" i="4"/>
  <c r="AT62" i="4"/>
  <c r="Z62" i="4"/>
  <c r="S62" i="4"/>
  <c r="AG62" i="4"/>
  <c r="AS62" i="4"/>
  <c r="Y62" i="4"/>
  <c r="R62" i="4"/>
  <c r="AF62" i="4"/>
  <c r="AR62" i="4"/>
  <c r="X62" i="4"/>
  <c r="Q62" i="4"/>
  <c r="AE62" i="4"/>
  <c r="AQ62" i="4"/>
  <c r="W62" i="4"/>
  <c r="P62" i="4"/>
  <c r="AD62" i="4"/>
  <c r="AP62" i="4"/>
  <c r="AN62" i="4"/>
  <c r="AM62" i="4"/>
  <c r="AL62" i="4"/>
  <c r="AK62" i="4"/>
  <c r="AB61" i="4"/>
  <c r="U61" i="4"/>
  <c r="AI61" i="4"/>
  <c r="AU61" i="4"/>
  <c r="AA61" i="4"/>
  <c r="T61" i="4"/>
  <c r="AH61" i="4"/>
  <c r="AT61" i="4"/>
  <c r="Z61" i="4"/>
  <c r="S61" i="4"/>
  <c r="AG61" i="4"/>
  <c r="AS61" i="4"/>
  <c r="Y61" i="4"/>
  <c r="R61" i="4"/>
  <c r="AF61" i="4"/>
  <c r="AR61" i="4"/>
  <c r="X61" i="4"/>
  <c r="Q61" i="4"/>
  <c r="AE61" i="4"/>
  <c r="AQ61" i="4"/>
  <c r="W61" i="4"/>
  <c r="P61" i="4"/>
  <c r="AD61" i="4"/>
  <c r="AP61" i="4"/>
  <c r="AN61" i="4"/>
  <c r="AM61" i="4"/>
  <c r="AL61" i="4"/>
  <c r="AK61" i="4"/>
  <c r="AB60" i="4"/>
  <c r="U60" i="4"/>
  <c r="AI60" i="4"/>
  <c r="AU60" i="4"/>
  <c r="AA60" i="4"/>
  <c r="T60" i="4"/>
  <c r="AH60" i="4"/>
  <c r="AT60" i="4"/>
  <c r="Z60" i="4"/>
  <c r="S60" i="4"/>
  <c r="AG60" i="4"/>
  <c r="AS60" i="4"/>
  <c r="Y60" i="4"/>
  <c r="R60" i="4"/>
  <c r="AF60" i="4"/>
  <c r="AR60" i="4"/>
  <c r="X60" i="4"/>
  <c r="Q60" i="4"/>
  <c r="AE60" i="4"/>
  <c r="AQ60" i="4"/>
  <c r="W60" i="4"/>
  <c r="P60" i="4"/>
  <c r="AD60" i="4"/>
  <c r="AP60" i="4"/>
  <c r="AN60" i="4"/>
  <c r="AM60" i="4"/>
  <c r="AL60" i="4"/>
  <c r="AK60" i="4"/>
  <c r="AB59" i="4"/>
  <c r="U59" i="4"/>
  <c r="AI59" i="4"/>
  <c r="AU59" i="4"/>
  <c r="AA59" i="4"/>
  <c r="T59" i="4"/>
  <c r="AH59" i="4"/>
  <c r="AT59" i="4"/>
  <c r="Z59" i="4"/>
  <c r="S59" i="4"/>
  <c r="AG59" i="4"/>
  <c r="AS59" i="4"/>
  <c r="Y59" i="4"/>
  <c r="R59" i="4"/>
  <c r="AF59" i="4"/>
  <c r="AR59" i="4"/>
  <c r="X59" i="4"/>
  <c r="Q59" i="4"/>
  <c r="AE59" i="4"/>
  <c r="AQ59" i="4"/>
  <c r="W59" i="4"/>
  <c r="P59" i="4"/>
  <c r="AD59" i="4"/>
  <c r="AP59" i="4"/>
  <c r="AN59" i="4"/>
  <c r="AM59" i="4"/>
  <c r="AL59" i="4"/>
  <c r="AK59" i="4"/>
  <c r="AB58" i="4"/>
  <c r="U58" i="4"/>
  <c r="AI58" i="4"/>
  <c r="AU58" i="4"/>
  <c r="AA58" i="4"/>
  <c r="T58" i="4"/>
  <c r="AH58" i="4"/>
  <c r="AT58" i="4"/>
  <c r="Z58" i="4"/>
  <c r="S58" i="4"/>
  <c r="AG58" i="4"/>
  <c r="AS58" i="4"/>
  <c r="Y58" i="4"/>
  <c r="R58" i="4"/>
  <c r="AF58" i="4"/>
  <c r="AR58" i="4"/>
  <c r="X58" i="4"/>
  <c r="Q58" i="4"/>
  <c r="AE58" i="4"/>
  <c r="AQ58" i="4"/>
  <c r="W58" i="4"/>
  <c r="P58" i="4"/>
  <c r="AD58" i="4"/>
  <c r="AP58" i="4"/>
  <c r="AN58" i="4"/>
  <c r="AM58" i="4"/>
  <c r="AL58" i="4"/>
  <c r="AK58" i="4"/>
  <c r="AB57" i="4"/>
  <c r="U57" i="4"/>
  <c r="AI57" i="4"/>
  <c r="AU57" i="4"/>
  <c r="AA57" i="4"/>
  <c r="T57" i="4"/>
  <c r="AH57" i="4"/>
  <c r="AT57" i="4"/>
  <c r="Z57" i="4"/>
  <c r="S57" i="4"/>
  <c r="AG57" i="4"/>
  <c r="AS57" i="4"/>
  <c r="Y57" i="4"/>
  <c r="R57" i="4"/>
  <c r="AF57" i="4"/>
  <c r="AR57" i="4"/>
  <c r="X57" i="4"/>
  <c r="Q57" i="4"/>
  <c r="AE57" i="4"/>
  <c r="AQ57" i="4"/>
  <c r="W57" i="4"/>
  <c r="P57" i="4"/>
  <c r="AD57" i="4"/>
  <c r="AP57" i="4"/>
  <c r="AN57" i="4"/>
  <c r="AM57" i="4"/>
  <c r="AL57" i="4"/>
  <c r="AK57" i="4"/>
  <c r="AB56" i="4"/>
  <c r="U56" i="4"/>
  <c r="AI56" i="4"/>
  <c r="AU56" i="4"/>
  <c r="AA56" i="4"/>
  <c r="T56" i="4"/>
  <c r="AH56" i="4"/>
  <c r="AT56" i="4"/>
  <c r="Z56" i="4"/>
  <c r="S56" i="4"/>
  <c r="AG56" i="4"/>
  <c r="AS56" i="4"/>
  <c r="Y56" i="4"/>
  <c r="R56" i="4"/>
  <c r="AF56" i="4"/>
  <c r="AR56" i="4"/>
  <c r="X56" i="4"/>
  <c r="Q56" i="4"/>
  <c r="AE56" i="4"/>
  <c r="AQ56" i="4"/>
  <c r="W56" i="4"/>
  <c r="P56" i="4"/>
  <c r="AD56" i="4"/>
  <c r="AP56" i="4"/>
  <c r="AN56" i="4"/>
  <c r="AM56" i="4"/>
  <c r="AL56" i="4"/>
  <c r="AK56" i="4"/>
  <c r="AB55" i="4"/>
  <c r="U55" i="4"/>
  <c r="AI55" i="4"/>
  <c r="AU55" i="4"/>
  <c r="AA55" i="4"/>
  <c r="T55" i="4"/>
  <c r="AH55" i="4"/>
  <c r="AT55" i="4"/>
  <c r="Z55" i="4"/>
  <c r="S55" i="4"/>
  <c r="AG55" i="4"/>
  <c r="AS55" i="4"/>
  <c r="Y55" i="4"/>
  <c r="R55" i="4"/>
  <c r="AF55" i="4"/>
  <c r="AR55" i="4"/>
  <c r="X55" i="4"/>
  <c r="Q55" i="4"/>
  <c r="AE55" i="4"/>
  <c r="AQ55" i="4"/>
  <c r="W55" i="4"/>
  <c r="P55" i="4"/>
  <c r="AD55" i="4"/>
  <c r="AP55" i="4"/>
  <c r="AN55" i="4"/>
  <c r="AM55" i="4"/>
  <c r="AL55" i="4"/>
  <c r="AK55" i="4"/>
  <c r="AB54" i="4"/>
  <c r="U54" i="4"/>
  <c r="AI54" i="4"/>
  <c r="AU54" i="4"/>
  <c r="AA54" i="4"/>
  <c r="T54" i="4"/>
  <c r="AH54" i="4"/>
  <c r="AT54" i="4"/>
  <c r="Z54" i="4"/>
  <c r="S54" i="4"/>
  <c r="AG54" i="4"/>
  <c r="AS54" i="4"/>
  <c r="Y54" i="4"/>
  <c r="R54" i="4"/>
  <c r="AF54" i="4"/>
  <c r="AR54" i="4"/>
  <c r="X54" i="4"/>
  <c r="Q54" i="4"/>
  <c r="AE54" i="4"/>
  <c r="AQ54" i="4"/>
  <c r="W54" i="4"/>
  <c r="P54" i="4"/>
  <c r="AD54" i="4"/>
  <c r="AP54" i="4"/>
  <c r="AN54" i="4"/>
  <c r="AM54" i="4"/>
  <c r="AL54" i="4"/>
  <c r="AK54" i="4"/>
  <c r="AB53" i="4"/>
  <c r="U53" i="4"/>
  <c r="AI53" i="4"/>
  <c r="AU53" i="4"/>
  <c r="AA53" i="4"/>
  <c r="T53" i="4"/>
  <c r="AH53" i="4"/>
  <c r="AT53" i="4"/>
  <c r="Z53" i="4"/>
  <c r="S53" i="4"/>
  <c r="AG53" i="4"/>
  <c r="AS53" i="4"/>
  <c r="Y53" i="4"/>
  <c r="R53" i="4"/>
  <c r="AF53" i="4"/>
  <c r="AR53" i="4"/>
  <c r="X53" i="4"/>
  <c r="Q53" i="4"/>
  <c r="AE53" i="4"/>
  <c r="AQ53" i="4"/>
  <c r="W53" i="4"/>
  <c r="P53" i="4"/>
  <c r="AD53" i="4"/>
  <c r="AP53" i="4"/>
  <c r="AN53" i="4"/>
  <c r="AM53" i="4"/>
  <c r="AL53" i="4"/>
  <c r="AK53" i="4"/>
  <c r="AB52" i="4"/>
  <c r="U52" i="4"/>
  <c r="AI52" i="4"/>
  <c r="AU52" i="4"/>
  <c r="AA52" i="4"/>
  <c r="T52" i="4"/>
  <c r="AH52" i="4"/>
  <c r="AT52" i="4"/>
  <c r="Z52" i="4"/>
  <c r="S52" i="4"/>
  <c r="AG52" i="4"/>
  <c r="AS52" i="4"/>
  <c r="Y52" i="4"/>
  <c r="R52" i="4"/>
  <c r="AF52" i="4"/>
  <c r="AR52" i="4"/>
  <c r="X52" i="4"/>
  <c r="Q52" i="4"/>
  <c r="AE52" i="4"/>
  <c r="AQ52" i="4"/>
  <c r="W52" i="4"/>
  <c r="P52" i="4"/>
  <c r="AD52" i="4"/>
  <c r="AP52" i="4"/>
  <c r="AN52" i="4"/>
  <c r="AM52" i="4"/>
  <c r="AL52" i="4"/>
  <c r="AK52" i="4"/>
  <c r="AB51" i="4"/>
  <c r="U51" i="4"/>
  <c r="AI51" i="4"/>
  <c r="AU51" i="4"/>
  <c r="AA51" i="4"/>
  <c r="T51" i="4"/>
  <c r="AH51" i="4"/>
  <c r="AT51" i="4"/>
  <c r="Z51" i="4"/>
  <c r="S51" i="4"/>
  <c r="AG51" i="4"/>
  <c r="AS51" i="4"/>
  <c r="Y51" i="4"/>
  <c r="R51" i="4"/>
  <c r="AF51" i="4"/>
  <c r="AR51" i="4"/>
  <c r="X51" i="4"/>
  <c r="Q51" i="4"/>
  <c r="AE51" i="4"/>
  <c r="AQ51" i="4"/>
  <c r="W51" i="4"/>
  <c r="P51" i="4"/>
  <c r="AD51" i="4"/>
  <c r="AP51" i="4"/>
  <c r="AN51" i="4"/>
  <c r="AM51" i="4"/>
  <c r="AL51" i="4"/>
  <c r="AK51" i="4"/>
  <c r="AB50" i="4"/>
  <c r="U50" i="4"/>
  <c r="AI50" i="4"/>
  <c r="AU50" i="4"/>
  <c r="AA50" i="4"/>
  <c r="T50" i="4"/>
  <c r="AH50" i="4"/>
  <c r="AT50" i="4"/>
  <c r="Z50" i="4"/>
  <c r="S50" i="4"/>
  <c r="AG50" i="4"/>
  <c r="AS50" i="4"/>
  <c r="Y50" i="4"/>
  <c r="R50" i="4"/>
  <c r="AF50" i="4"/>
  <c r="AR50" i="4"/>
  <c r="X50" i="4"/>
  <c r="Q50" i="4"/>
  <c r="AE50" i="4"/>
  <c r="AQ50" i="4"/>
  <c r="W50" i="4"/>
  <c r="P50" i="4"/>
  <c r="AD50" i="4"/>
  <c r="AP50" i="4"/>
  <c r="AN50" i="4"/>
  <c r="AM50" i="4"/>
  <c r="AL50" i="4"/>
  <c r="AK50" i="4"/>
  <c r="AB49" i="4"/>
  <c r="U49" i="4"/>
  <c r="AI49" i="4"/>
  <c r="AU49" i="4"/>
  <c r="AA49" i="4"/>
  <c r="T49" i="4"/>
  <c r="AH49" i="4"/>
  <c r="AT49" i="4"/>
  <c r="Z49" i="4"/>
  <c r="S49" i="4"/>
  <c r="AG49" i="4"/>
  <c r="AS49" i="4"/>
  <c r="Y49" i="4"/>
  <c r="R49" i="4"/>
  <c r="AF49" i="4"/>
  <c r="AR49" i="4"/>
  <c r="X49" i="4"/>
  <c r="Q49" i="4"/>
  <c r="AE49" i="4"/>
  <c r="AQ49" i="4"/>
  <c r="W49" i="4"/>
  <c r="P49" i="4"/>
  <c r="AD49" i="4"/>
  <c r="AP49" i="4"/>
  <c r="AN49" i="4"/>
  <c r="AM49" i="4"/>
  <c r="AL49" i="4"/>
  <c r="AK49" i="4"/>
  <c r="AB48" i="4"/>
  <c r="U48" i="4"/>
  <c r="AI48" i="4"/>
  <c r="AU48" i="4"/>
  <c r="AA48" i="4"/>
  <c r="T48" i="4"/>
  <c r="AH48" i="4"/>
  <c r="AT48" i="4"/>
  <c r="Z48" i="4"/>
  <c r="S48" i="4"/>
  <c r="AG48" i="4"/>
  <c r="AS48" i="4"/>
  <c r="Y48" i="4"/>
  <c r="R48" i="4"/>
  <c r="AF48" i="4"/>
  <c r="AR48" i="4"/>
  <c r="X48" i="4"/>
  <c r="Q48" i="4"/>
  <c r="AE48" i="4"/>
  <c r="AQ48" i="4"/>
  <c r="W48" i="4"/>
  <c r="P48" i="4"/>
  <c r="AD48" i="4"/>
  <c r="AP48" i="4"/>
  <c r="AN48" i="4"/>
  <c r="AM48" i="4"/>
  <c r="AL48" i="4"/>
  <c r="AK48" i="4"/>
  <c r="AB47" i="4"/>
  <c r="U47" i="4"/>
  <c r="AI47" i="4"/>
  <c r="AU47" i="4"/>
  <c r="AA47" i="4"/>
  <c r="T47" i="4"/>
  <c r="AH47" i="4"/>
  <c r="AT47" i="4"/>
  <c r="Z47" i="4"/>
  <c r="S47" i="4"/>
  <c r="AG47" i="4"/>
  <c r="AS47" i="4"/>
  <c r="Y47" i="4"/>
  <c r="R47" i="4"/>
  <c r="AF47" i="4"/>
  <c r="AR47" i="4"/>
  <c r="X47" i="4"/>
  <c r="Q47" i="4"/>
  <c r="AE47" i="4"/>
  <c r="AQ47" i="4"/>
  <c r="W47" i="4"/>
  <c r="P47" i="4"/>
  <c r="AD47" i="4"/>
  <c r="AP47" i="4"/>
  <c r="AN47" i="4"/>
  <c r="AM47" i="4"/>
  <c r="AL47" i="4"/>
  <c r="AK47" i="4"/>
  <c r="AB44" i="4"/>
  <c r="U44" i="4"/>
  <c r="AI44" i="4"/>
  <c r="AU44" i="4"/>
  <c r="AA44" i="4"/>
  <c r="T44" i="4"/>
  <c r="AH44" i="4"/>
  <c r="AT44" i="4"/>
  <c r="Z44" i="4"/>
  <c r="S44" i="4"/>
  <c r="AG44" i="4"/>
  <c r="AS44" i="4"/>
  <c r="Y44" i="4"/>
  <c r="R44" i="4"/>
  <c r="AF44" i="4"/>
  <c r="AR44" i="4"/>
  <c r="X44" i="4"/>
  <c r="Q44" i="4"/>
  <c r="AE44" i="4"/>
  <c r="AQ44" i="4"/>
  <c r="W44" i="4"/>
  <c r="P44" i="4"/>
  <c r="AD44" i="4"/>
  <c r="AP44" i="4"/>
  <c r="AN44" i="4"/>
  <c r="AM44" i="4"/>
  <c r="AL44" i="4"/>
  <c r="AK44" i="4"/>
  <c r="AB43" i="4"/>
  <c r="U43" i="4"/>
  <c r="AI43" i="4"/>
  <c r="AU43" i="4"/>
  <c r="AA43" i="4"/>
  <c r="T43" i="4"/>
  <c r="AH43" i="4"/>
  <c r="AT43" i="4"/>
  <c r="Z43" i="4"/>
  <c r="S43" i="4"/>
  <c r="AG43" i="4"/>
  <c r="AS43" i="4"/>
  <c r="Y43" i="4"/>
  <c r="R43" i="4"/>
  <c r="AF43" i="4"/>
  <c r="AR43" i="4"/>
  <c r="X43" i="4"/>
  <c r="Q43" i="4"/>
  <c r="AE43" i="4"/>
  <c r="AQ43" i="4"/>
  <c r="W43" i="4"/>
  <c r="P43" i="4"/>
  <c r="AD43" i="4"/>
  <c r="AP43" i="4"/>
  <c r="AN43" i="4"/>
  <c r="AM43" i="4"/>
  <c r="AL43" i="4"/>
  <c r="AK43" i="4"/>
  <c r="AB42" i="4"/>
  <c r="U42" i="4"/>
  <c r="AI42" i="4"/>
  <c r="AU42" i="4"/>
  <c r="AA42" i="4"/>
  <c r="T42" i="4"/>
  <c r="AH42" i="4"/>
  <c r="AT42" i="4"/>
  <c r="Z42" i="4"/>
  <c r="S42" i="4"/>
  <c r="AG42" i="4"/>
  <c r="AS42" i="4"/>
  <c r="Y42" i="4"/>
  <c r="R42" i="4"/>
  <c r="AF42" i="4"/>
  <c r="AR42" i="4"/>
  <c r="X42" i="4"/>
  <c r="Q42" i="4"/>
  <c r="AE42" i="4"/>
  <c r="AQ42" i="4"/>
  <c r="W42" i="4"/>
  <c r="P42" i="4"/>
  <c r="AD42" i="4"/>
  <c r="AP42" i="4"/>
  <c r="AN42" i="4"/>
  <c r="AM42" i="4"/>
  <c r="AL42" i="4"/>
  <c r="AK42" i="4"/>
  <c r="AB41" i="4"/>
  <c r="U41" i="4"/>
  <c r="AI41" i="4"/>
  <c r="AU41" i="4"/>
  <c r="AA41" i="4"/>
  <c r="T41" i="4"/>
  <c r="AH41" i="4"/>
  <c r="AT41" i="4"/>
  <c r="Z41" i="4"/>
  <c r="S41" i="4"/>
  <c r="AG41" i="4"/>
  <c r="AS41" i="4"/>
  <c r="Y41" i="4"/>
  <c r="R41" i="4"/>
  <c r="AF41" i="4"/>
  <c r="AR41" i="4"/>
  <c r="X41" i="4"/>
  <c r="Q41" i="4"/>
  <c r="AE41" i="4"/>
  <c r="AQ41" i="4"/>
  <c r="W41" i="4"/>
  <c r="P41" i="4"/>
  <c r="AD41" i="4"/>
  <c r="AP41" i="4"/>
  <c r="AN41" i="4"/>
  <c r="AM41" i="4"/>
  <c r="AL41" i="4"/>
  <c r="AK41" i="4"/>
  <c r="AB40" i="4"/>
  <c r="U40" i="4"/>
  <c r="AI40" i="4"/>
  <c r="AU40" i="4"/>
  <c r="AA40" i="4"/>
  <c r="T40" i="4"/>
  <c r="AH40" i="4"/>
  <c r="AT40" i="4"/>
  <c r="Z40" i="4"/>
  <c r="S40" i="4"/>
  <c r="AG40" i="4"/>
  <c r="AS40" i="4"/>
  <c r="Y40" i="4"/>
  <c r="R40" i="4"/>
  <c r="AF40" i="4"/>
  <c r="AR40" i="4"/>
  <c r="X40" i="4"/>
  <c r="Q40" i="4"/>
  <c r="AE40" i="4"/>
  <c r="AQ40" i="4"/>
  <c r="W40" i="4"/>
  <c r="P40" i="4"/>
  <c r="AD40" i="4"/>
  <c r="AP40" i="4"/>
  <c r="AN40" i="4"/>
  <c r="AM40" i="4"/>
  <c r="AL40" i="4"/>
  <c r="AK40" i="4"/>
  <c r="AB39" i="4"/>
  <c r="U39" i="4"/>
  <c r="AI39" i="4"/>
  <c r="AU39" i="4"/>
  <c r="AA39" i="4"/>
  <c r="T39" i="4"/>
  <c r="AH39" i="4"/>
  <c r="AT39" i="4"/>
  <c r="Z39" i="4"/>
  <c r="S39" i="4"/>
  <c r="AG39" i="4"/>
  <c r="AS39" i="4"/>
  <c r="Y39" i="4"/>
  <c r="R39" i="4"/>
  <c r="AF39" i="4"/>
  <c r="AR39" i="4"/>
  <c r="X39" i="4"/>
  <c r="Q39" i="4"/>
  <c r="AE39" i="4"/>
  <c r="AQ39" i="4"/>
  <c r="W39" i="4"/>
  <c r="P39" i="4"/>
  <c r="AD39" i="4"/>
  <c r="AP39" i="4"/>
  <c r="AN39" i="4"/>
  <c r="AM39" i="4"/>
  <c r="AL39" i="4"/>
  <c r="AK39" i="4"/>
  <c r="AB38" i="4"/>
  <c r="U38" i="4"/>
  <c r="AI38" i="4"/>
  <c r="AU38" i="4"/>
  <c r="AA38" i="4"/>
  <c r="T38" i="4"/>
  <c r="AH38" i="4"/>
  <c r="AT38" i="4"/>
  <c r="Z38" i="4"/>
  <c r="S38" i="4"/>
  <c r="AG38" i="4"/>
  <c r="AS38" i="4"/>
  <c r="Y38" i="4"/>
  <c r="R38" i="4"/>
  <c r="AF38" i="4"/>
  <c r="AR38" i="4"/>
  <c r="X38" i="4"/>
  <c r="Q38" i="4"/>
  <c r="AE38" i="4"/>
  <c r="AQ38" i="4"/>
  <c r="W38" i="4"/>
  <c r="P38" i="4"/>
  <c r="AD38" i="4"/>
  <c r="AP38" i="4"/>
  <c r="AN38" i="4"/>
  <c r="AM38" i="4"/>
  <c r="AL38" i="4"/>
  <c r="AK38" i="4"/>
  <c r="AB37" i="4"/>
  <c r="U37" i="4"/>
  <c r="AI37" i="4"/>
  <c r="AU37" i="4"/>
  <c r="AA37" i="4"/>
  <c r="T37" i="4"/>
  <c r="AH37" i="4"/>
  <c r="AT37" i="4"/>
  <c r="Z37" i="4"/>
  <c r="S37" i="4"/>
  <c r="AG37" i="4"/>
  <c r="AS37" i="4"/>
  <c r="Y37" i="4"/>
  <c r="R37" i="4"/>
  <c r="AF37" i="4"/>
  <c r="AR37" i="4"/>
  <c r="X37" i="4"/>
  <c r="Q37" i="4"/>
  <c r="AE37" i="4"/>
  <c r="AQ37" i="4"/>
  <c r="W37" i="4"/>
  <c r="P37" i="4"/>
  <c r="AD37" i="4"/>
  <c r="AP37" i="4"/>
  <c r="AN37" i="4"/>
  <c r="AM37" i="4"/>
  <c r="AL37" i="4"/>
  <c r="AK37" i="4"/>
  <c r="AB36" i="4"/>
  <c r="U36" i="4"/>
  <c r="AI36" i="4"/>
  <c r="AU36" i="4"/>
  <c r="AA36" i="4"/>
  <c r="T36" i="4"/>
  <c r="AH36" i="4"/>
  <c r="AT36" i="4"/>
  <c r="Z36" i="4"/>
  <c r="S36" i="4"/>
  <c r="AG36" i="4"/>
  <c r="AS36" i="4"/>
  <c r="Y36" i="4"/>
  <c r="R36" i="4"/>
  <c r="AF36" i="4"/>
  <c r="AR36" i="4"/>
  <c r="X36" i="4"/>
  <c r="Q36" i="4"/>
  <c r="AE36" i="4"/>
  <c r="AQ36" i="4"/>
  <c r="W36" i="4"/>
  <c r="P36" i="4"/>
  <c r="AD36" i="4"/>
  <c r="AP36" i="4"/>
  <c r="AN36" i="4"/>
  <c r="AM36" i="4"/>
  <c r="AL36" i="4"/>
  <c r="AK36" i="4"/>
  <c r="AB35" i="4"/>
  <c r="U35" i="4"/>
  <c r="AI35" i="4"/>
  <c r="AU35" i="4"/>
  <c r="AA35" i="4"/>
  <c r="T35" i="4"/>
  <c r="AH35" i="4"/>
  <c r="AT35" i="4"/>
  <c r="Z35" i="4"/>
  <c r="S35" i="4"/>
  <c r="AG35" i="4"/>
  <c r="AS35" i="4"/>
  <c r="Y35" i="4"/>
  <c r="R35" i="4"/>
  <c r="AF35" i="4"/>
  <c r="AR35" i="4"/>
  <c r="X35" i="4"/>
  <c r="Q35" i="4"/>
  <c r="AE35" i="4"/>
  <c r="AQ35" i="4"/>
  <c r="W35" i="4"/>
  <c r="P35" i="4"/>
  <c r="AD35" i="4"/>
  <c r="AP35" i="4"/>
  <c r="AN35" i="4"/>
  <c r="AM35" i="4"/>
  <c r="AL35" i="4"/>
  <c r="AK35" i="4"/>
  <c r="AB34" i="4"/>
  <c r="U34" i="4"/>
  <c r="AI34" i="4"/>
  <c r="AU34" i="4"/>
  <c r="AA34" i="4"/>
  <c r="T34" i="4"/>
  <c r="AH34" i="4"/>
  <c r="AT34" i="4"/>
  <c r="Z34" i="4"/>
  <c r="S34" i="4"/>
  <c r="AG34" i="4"/>
  <c r="AS34" i="4"/>
  <c r="Y34" i="4"/>
  <c r="R34" i="4"/>
  <c r="AF34" i="4"/>
  <c r="AR34" i="4"/>
  <c r="X34" i="4"/>
  <c r="Q34" i="4"/>
  <c r="AE34" i="4"/>
  <c r="AQ34" i="4"/>
  <c r="W34" i="4"/>
  <c r="P34" i="4"/>
  <c r="AD34" i="4"/>
  <c r="AP34" i="4"/>
  <c r="AN34" i="4"/>
  <c r="AM34" i="4"/>
  <c r="AL34" i="4"/>
  <c r="AK34" i="4"/>
  <c r="AB33" i="4"/>
  <c r="U33" i="4"/>
  <c r="AI33" i="4"/>
  <c r="AU33" i="4"/>
  <c r="AA33" i="4"/>
  <c r="T33" i="4"/>
  <c r="AH33" i="4"/>
  <c r="AT33" i="4"/>
  <c r="Z33" i="4"/>
  <c r="S33" i="4"/>
  <c r="AG33" i="4"/>
  <c r="AS33" i="4"/>
  <c r="Y33" i="4"/>
  <c r="R33" i="4"/>
  <c r="AF33" i="4"/>
  <c r="AR33" i="4"/>
  <c r="X33" i="4"/>
  <c r="Q33" i="4"/>
  <c r="AE33" i="4"/>
  <c r="AQ33" i="4"/>
  <c r="W33" i="4"/>
  <c r="P33" i="4"/>
  <c r="AD33" i="4"/>
  <c r="AP33" i="4"/>
  <c r="AN33" i="4"/>
  <c r="AM33" i="4"/>
  <c r="AL33" i="4"/>
  <c r="AK33" i="4"/>
  <c r="AB32" i="4"/>
  <c r="U32" i="4"/>
  <c r="AI32" i="4"/>
  <c r="AU32" i="4"/>
  <c r="AA32" i="4"/>
  <c r="T32" i="4"/>
  <c r="AH32" i="4"/>
  <c r="AT32" i="4"/>
  <c r="Z32" i="4"/>
  <c r="S32" i="4"/>
  <c r="AG32" i="4"/>
  <c r="AS32" i="4"/>
  <c r="Y32" i="4"/>
  <c r="R32" i="4"/>
  <c r="AF32" i="4"/>
  <c r="AR32" i="4"/>
  <c r="X32" i="4"/>
  <c r="Q32" i="4"/>
  <c r="AE32" i="4"/>
  <c r="AQ32" i="4"/>
  <c r="W32" i="4"/>
  <c r="P32" i="4"/>
  <c r="AD32" i="4"/>
  <c r="AP32" i="4"/>
  <c r="AN32" i="4"/>
  <c r="AM32" i="4"/>
  <c r="AL32" i="4"/>
  <c r="AK32" i="4"/>
  <c r="AB31" i="4"/>
  <c r="U31" i="4"/>
  <c r="AI31" i="4"/>
  <c r="AU31" i="4"/>
  <c r="AA31" i="4"/>
  <c r="T31" i="4"/>
  <c r="AH31" i="4"/>
  <c r="AT31" i="4"/>
  <c r="Z31" i="4"/>
  <c r="S31" i="4"/>
  <c r="AG31" i="4"/>
  <c r="AS31" i="4"/>
  <c r="Y31" i="4"/>
  <c r="R31" i="4"/>
  <c r="AF31" i="4"/>
  <c r="AR31" i="4"/>
  <c r="X31" i="4"/>
  <c r="Q31" i="4"/>
  <c r="AE31" i="4"/>
  <c r="AQ31" i="4"/>
  <c r="W31" i="4"/>
  <c r="P31" i="4"/>
  <c r="AD31" i="4"/>
  <c r="AP31" i="4"/>
  <c r="AN31" i="4"/>
  <c r="AM31" i="4"/>
  <c r="AL31" i="4"/>
  <c r="AK31" i="4"/>
  <c r="AB30" i="4"/>
  <c r="U30" i="4"/>
  <c r="AI30" i="4"/>
  <c r="AU30" i="4"/>
  <c r="AA30" i="4"/>
  <c r="T30" i="4"/>
  <c r="AH30" i="4"/>
  <c r="AT30" i="4"/>
  <c r="Z30" i="4"/>
  <c r="S30" i="4"/>
  <c r="AG30" i="4"/>
  <c r="AS30" i="4"/>
  <c r="Y30" i="4"/>
  <c r="R30" i="4"/>
  <c r="AF30" i="4"/>
  <c r="AR30" i="4"/>
  <c r="X30" i="4"/>
  <c r="Q30" i="4"/>
  <c r="AE30" i="4"/>
  <c r="AQ30" i="4"/>
  <c r="W30" i="4"/>
  <c r="P30" i="4"/>
  <c r="AD30" i="4"/>
  <c r="AP30" i="4"/>
  <c r="AN30" i="4"/>
  <c r="AM30" i="4"/>
  <c r="AL30" i="4"/>
  <c r="AK30" i="4"/>
  <c r="AB29" i="4"/>
  <c r="U29" i="4"/>
  <c r="AI29" i="4"/>
  <c r="AU29" i="4"/>
  <c r="AA29" i="4"/>
  <c r="T29" i="4"/>
  <c r="AH29" i="4"/>
  <c r="AT29" i="4"/>
  <c r="Z29" i="4"/>
  <c r="S29" i="4"/>
  <c r="AG29" i="4"/>
  <c r="AS29" i="4"/>
  <c r="Y29" i="4"/>
  <c r="R29" i="4"/>
  <c r="AF29" i="4"/>
  <c r="AR29" i="4"/>
  <c r="X29" i="4"/>
  <c r="Q29" i="4"/>
  <c r="AE29" i="4"/>
  <c r="AQ29" i="4"/>
  <c r="W29" i="4"/>
  <c r="P29" i="4"/>
  <c r="AD29" i="4"/>
  <c r="AP29" i="4"/>
  <c r="AN29" i="4"/>
  <c r="AM29" i="4"/>
  <c r="AL29" i="4"/>
  <c r="AK29" i="4"/>
  <c r="AB25" i="4"/>
  <c r="U25" i="4"/>
  <c r="AI25" i="4"/>
  <c r="AU25" i="4"/>
  <c r="AA25" i="4"/>
  <c r="T25" i="4"/>
  <c r="AH25" i="4"/>
  <c r="AT25" i="4"/>
  <c r="Z25" i="4"/>
  <c r="S25" i="4"/>
  <c r="AG25" i="4"/>
  <c r="AS25" i="4"/>
  <c r="Y25" i="4"/>
  <c r="R25" i="4"/>
  <c r="AF25" i="4"/>
  <c r="AR25" i="4"/>
  <c r="X25" i="4"/>
  <c r="Q25" i="4"/>
  <c r="AE25" i="4"/>
  <c r="AQ25" i="4"/>
  <c r="W25" i="4"/>
  <c r="P25" i="4"/>
  <c r="AD25" i="4"/>
  <c r="AP25" i="4"/>
  <c r="AN25" i="4"/>
  <c r="AM25" i="4"/>
  <c r="AL25" i="4"/>
  <c r="AK25" i="4"/>
  <c r="AB23" i="4"/>
  <c r="U23" i="4"/>
  <c r="AI23" i="4"/>
  <c r="AU23" i="4"/>
  <c r="AA23" i="4"/>
  <c r="T23" i="4"/>
  <c r="AH23" i="4"/>
  <c r="AT23" i="4"/>
  <c r="Z23" i="4"/>
  <c r="S23" i="4"/>
  <c r="AG23" i="4"/>
  <c r="AS23" i="4"/>
  <c r="Y23" i="4"/>
  <c r="R23" i="4"/>
  <c r="AF23" i="4"/>
  <c r="AR23" i="4"/>
  <c r="X23" i="4"/>
  <c r="Q23" i="4"/>
  <c r="AE23" i="4"/>
  <c r="AQ23" i="4"/>
  <c r="W23" i="4"/>
  <c r="P23" i="4"/>
  <c r="AD23" i="4"/>
  <c r="AP23" i="4"/>
  <c r="AN23" i="4"/>
  <c r="AM23" i="4"/>
  <c r="AL23" i="4"/>
  <c r="AK23" i="4"/>
  <c r="AB21" i="4"/>
  <c r="U21" i="4"/>
  <c r="AI21" i="4"/>
  <c r="AU21" i="4"/>
  <c r="AA21" i="4"/>
  <c r="T21" i="4"/>
  <c r="AH21" i="4"/>
  <c r="AT21" i="4"/>
  <c r="Z21" i="4"/>
  <c r="S21" i="4"/>
  <c r="AG21" i="4"/>
  <c r="AS21" i="4"/>
  <c r="Y21" i="4"/>
  <c r="R21" i="4"/>
  <c r="AF21" i="4"/>
  <c r="AR21" i="4"/>
  <c r="X21" i="4"/>
  <c r="Q21" i="4"/>
  <c r="AE21" i="4"/>
  <c r="AQ21" i="4"/>
  <c r="W21" i="4"/>
  <c r="P21" i="4"/>
  <c r="AD21" i="4"/>
  <c r="AP21" i="4"/>
  <c r="AN21" i="4"/>
  <c r="AM21" i="4"/>
  <c r="AL21" i="4"/>
  <c r="AK21" i="4"/>
  <c r="AB19" i="4"/>
  <c r="U19" i="4"/>
  <c r="AI19" i="4"/>
  <c r="AU19" i="4"/>
  <c r="AA19" i="4"/>
  <c r="T19" i="4"/>
  <c r="AH19" i="4"/>
  <c r="AT19" i="4"/>
  <c r="Z19" i="4"/>
  <c r="S19" i="4"/>
  <c r="AG19" i="4"/>
  <c r="AS19" i="4"/>
  <c r="Y19" i="4"/>
  <c r="R19" i="4"/>
  <c r="AF19" i="4"/>
  <c r="AR19" i="4"/>
  <c r="X19" i="4"/>
  <c r="Q19" i="4"/>
  <c r="AE19" i="4"/>
  <c r="AQ19" i="4"/>
  <c r="W19" i="4"/>
  <c r="P19" i="4"/>
  <c r="AD19" i="4"/>
  <c r="AP19" i="4"/>
  <c r="AN19" i="4"/>
  <c r="AM19" i="4"/>
  <c r="AL19" i="4"/>
  <c r="AK19" i="4"/>
  <c r="AB17" i="4"/>
  <c r="U17" i="4"/>
  <c r="AI17" i="4"/>
  <c r="AA17" i="4"/>
  <c r="T17" i="4"/>
  <c r="AH17" i="4"/>
  <c r="Z17" i="4"/>
  <c r="S17" i="4"/>
  <c r="AG17" i="4"/>
  <c r="Y17" i="4"/>
  <c r="R17" i="4"/>
  <c r="AF17" i="4"/>
  <c r="X17" i="4"/>
  <c r="Q17" i="4"/>
  <c r="AE17" i="4"/>
  <c r="W17" i="4"/>
  <c r="P17" i="4"/>
  <c r="AD17" i="4"/>
  <c r="AN17" i="4"/>
  <c r="AM17" i="4"/>
  <c r="AL17" i="4"/>
  <c r="AK17" i="4"/>
  <c r="AB15" i="4"/>
  <c r="U15" i="4"/>
  <c r="AI15" i="4"/>
  <c r="AA15" i="4"/>
  <c r="T15" i="4"/>
  <c r="AH15" i="4"/>
  <c r="Z15" i="4"/>
  <c r="S15" i="4"/>
  <c r="AG15" i="4"/>
  <c r="Y15" i="4"/>
  <c r="R15" i="4"/>
  <c r="AF15" i="4"/>
  <c r="X15" i="4"/>
  <c r="Q15" i="4"/>
  <c r="AE15" i="4"/>
  <c r="W15" i="4"/>
  <c r="P15" i="4"/>
  <c r="AD15" i="4"/>
  <c r="AN15" i="4"/>
  <c r="AM15" i="4"/>
  <c r="AL15" i="4"/>
  <c r="AK15" i="4"/>
  <c r="AB13" i="4"/>
  <c r="U13" i="4"/>
  <c r="AI13" i="4"/>
  <c r="AA13" i="4"/>
  <c r="T13" i="4"/>
  <c r="AH13" i="4"/>
  <c r="Z13" i="4"/>
  <c r="S13" i="4"/>
  <c r="AG13" i="4"/>
  <c r="Y13" i="4"/>
  <c r="R13" i="4"/>
  <c r="AF13" i="4"/>
  <c r="X13" i="4"/>
  <c r="Q13" i="4"/>
  <c r="AE13" i="4"/>
  <c r="W13" i="4"/>
  <c r="P13" i="4"/>
  <c r="AD13" i="4"/>
  <c r="AN13" i="4"/>
  <c r="AM13" i="4"/>
  <c r="AL13" i="4"/>
  <c r="AK13" i="4"/>
  <c r="AB12" i="4"/>
  <c r="U12" i="4"/>
  <c r="AI12" i="4"/>
  <c r="AA12" i="4"/>
  <c r="T12" i="4"/>
  <c r="AH12" i="4"/>
  <c r="Z12" i="4"/>
  <c r="S12" i="4"/>
  <c r="AG12" i="4"/>
  <c r="Y12" i="4"/>
  <c r="R12" i="4"/>
  <c r="AF12" i="4"/>
  <c r="X12" i="4"/>
  <c r="Q12" i="4"/>
  <c r="AE12" i="4"/>
  <c r="W12" i="4"/>
  <c r="P12" i="4"/>
  <c r="AD12" i="4"/>
  <c r="AN12" i="4"/>
  <c r="AM12" i="4"/>
  <c r="AL12" i="4"/>
  <c r="AK12" i="4"/>
  <c r="AB26" i="4"/>
  <c r="U26" i="4"/>
  <c r="AI26" i="4"/>
  <c r="AU26" i="4"/>
  <c r="AA26" i="4"/>
  <c r="T26" i="4"/>
  <c r="AH26" i="4"/>
  <c r="AT26" i="4"/>
  <c r="Z26" i="4"/>
  <c r="S26" i="4"/>
  <c r="AG26" i="4"/>
  <c r="AS26" i="4"/>
  <c r="Y26" i="4"/>
  <c r="R26" i="4"/>
  <c r="AF26" i="4"/>
  <c r="AR26" i="4"/>
  <c r="X26" i="4"/>
  <c r="Q26" i="4"/>
  <c r="AE26" i="4"/>
  <c r="AQ26" i="4"/>
  <c r="W26" i="4"/>
  <c r="P26" i="4"/>
  <c r="AD26" i="4"/>
  <c r="AP26" i="4"/>
  <c r="AN26" i="4"/>
  <c r="AM26" i="4"/>
  <c r="AL26" i="4"/>
  <c r="AK26" i="4"/>
  <c r="AB24" i="4"/>
  <c r="U24" i="4"/>
  <c r="AI24" i="4"/>
  <c r="AU24" i="4"/>
  <c r="AA24" i="4"/>
  <c r="T24" i="4"/>
  <c r="AH24" i="4"/>
  <c r="AT24" i="4"/>
  <c r="Z24" i="4"/>
  <c r="S24" i="4"/>
  <c r="AG24" i="4"/>
  <c r="AS24" i="4"/>
  <c r="Y24" i="4"/>
  <c r="R24" i="4"/>
  <c r="AF24" i="4"/>
  <c r="AR24" i="4"/>
  <c r="X24" i="4"/>
  <c r="Q24" i="4"/>
  <c r="AE24" i="4"/>
  <c r="AQ24" i="4"/>
  <c r="W24" i="4"/>
  <c r="P24" i="4"/>
  <c r="AD24" i="4"/>
  <c r="AP24" i="4"/>
  <c r="AN24" i="4"/>
  <c r="AM24" i="4"/>
  <c r="AL24" i="4"/>
  <c r="AK24" i="4"/>
  <c r="AB22" i="4"/>
  <c r="U22" i="4"/>
  <c r="AI22" i="4"/>
  <c r="AU22" i="4"/>
  <c r="AA22" i="4"/>
  <c r="T22" i="4"/>
  <c r="AH22" i="4"/>
  <c r="AT22" i="4"/>
  <c r="Z22" i="4"/>
  <c r="S22" i="4"/>
  <c r="AG22" i="4"/>
  <c r="AS22" i="4"/>
  <c r="Y22" i="4"/>
  <c r="R22" i="4"/>
  <c r="AF22" i="4"/>
  <c r="AR22" i="4"/>
  <c r="X22" i="4"/>
  <c r="Q22" i="4"/>
  <c r="AE22" i="4"/>
  <c r="AQ22" i="4"/>
  <c r="W22" i="4"/>
  <c r="P22" i="4"/>
  <c r="AD22" i="4"/>
  <c r="AP22" i="4"/>
  <c r="AN22" i="4"/>
  <c r="AM22" i="4"/>
  <c r="AL22" i="4"/>
  <c r="AK22" i="4"/>
  <c r="AB20" i="4"/>
  <c r="U20" i="4"/>
  <c r="AI20" i="4"/>
  <c r="AU20" i="4"/>
  <c r="AA20" i="4"/>
  <c r="T20" i="4"/>
  <c r="AH20" i="4"/>
  <c r="AT20" i="4"/>
  <c r="Z20" i="4"/>
  <c r="S20" i="4"/>
  <c r="AG20" i="4"/>
  <c r="AS20" i="4"/>
  <c r="Y20" i="4"/>
  <c r="R20" i="4"/>
  <c r="AF20" i="4"/>
  <c r="AR20" i="4"/>
  <c r="X20" i="4"/>
  <c r="Q20" i="4"/>
  <c r="AE20" i="4"/>
  <c r="AQ20" i="4"/>
  <c r="W20" i="4"/>
  <c r="P20" i="4"/>
  <c r="AD20" i="4"/>
  <c r="AP20" i="4"/>
  <c r="AN20" i="4"/>
  <c r="AM20" i="4"/>
  <c r="AL20" i="4"/>
  <c r="AK20" i="4"/>
  <c r="AB18" i="4"/>
  <c r="U18" i="4"/>
  <c r="AI18" i="4"/>
  <c r="AU18" i="4"/>
  <c r="AA18" i="4"/>
  <c r="T18" i="4"/>
  <c r="AH18" i="4"/>
  <c r="AT18" i="4"/>
  <c r="Z18" i="4"/>
  <c r="S18" i="4"/>
  <c r="AG18" i="4"/>
  <c r="AS18" i="4"/>
  <c r="Y18" i="4"/>
  <c r="R18" i="4"/>
  <c r="AF18" i="4"/>
  <c r="AR18" i="4"/>
  <c r="X18" i="4"/>
  <c r="Q18" i="4"/>
  <c r="AE18" i="4"/>
  <c r="AQ18" i="4"/>
  <c r="W18" i="4"/>
  <c r="P18" i="4"/>
  <c r="AD18" i="4"/>
  <c r="AP18" i="4"/>
  <c r="AN18" i="4"/>
  <c r="AM18" i="4"/>
  <c r="AL18" i="4"/>
  <c r="AK18" i="4"/>
  <c r="AB16" i="4"/>
  <c r="U16" i="4"/>
  <c r="AI16" i="4"/>
  <c r="AA16" i="4"/>
  <c r="T16" i="4"/>
  <c r="AH16" i="4"/>
  <c r="Z16" i="4"/>
  <c r="S16" i="4"/>
  <c r="AG16" i="4"/>
  <c r="Y16" i="4"/>
  <c r="R16" i="4"/>
  <c r="AF16" i="4"/>
  <c r="X16" i="4"/>
  <c r="Q16" i="4"/>
  <c r="AE16" i="4"/>
  <c r="W16" i="4"/>
  <c r="P16" i="4"/>
  <c r="AD16" i="4"/>
  <c r="AN16" i="4"/>
  <c r="AM16" i="4"/>
  <c r="AL16" i="4"/>
  <c r="AK16" i="4"/>
  <c r="L27" i="2"/>
  <c r="K27" i="2"/>
  <c r="J27" i="2"/>
  <c r="I27" i="2"/>
  <c r="H27" i="2"/>
  <c r="B27" i="2"/>
  <c r="AB14" i="4"/>
  <c r="U14" i="4"/>
  <c r="AI14" i="4"/>
  <c r="AA14" i="4"/>
  <c r="T14" i="4"/>
  <c r="AH14" i="4"/>
  <c r="Z14" i="4"/>
  <c r="S14" i="4"/>
  <c r="AG14" i="4"/>
  <c r="Y14" i="4"/>
  <c r="R14" i="4"/>
  <c r="AF14" i="4"/>
  <c r="X14" i="4"/>
  <c r="Q14" i="4"/>
  <c r="AE14" i="4"/>
  <c r="W14" i="4"/>
  <c r="P14" i="4"/>
  <c r="AD14" i="4"/>
  <c r="AN14" i="4"/>
  <c r="AM14" i="4"/>
  <c r="AL14" i="4"/>
  <c r="AK14" i="4"/>
  <c r="Q11" i="4"/>
  <c r="X11" i="4"/>
  <c r="AE11" i="4"/>
  <c r="W11" i="4"/>
  <c r="AD11" i="4"/>
  <c r="Y11" i="4"/>
  <c r="R11" i="4"/>
  <c r="AF11" i="4"/>
  <c r="Z11" i="4"/>
  <c r="S11" i="4"/>
  <c r="AG11" i="4"/>
  <c r="AA11" i="4"/>
  <c r="T11" i="4"/>
  <c r="AH11" i="4"/>
  <c r="AB11" i="4"/>
  <c r="U11" i="4"/>
  <c r="AI11" i="4"/>
  <c r="AN11" i="4"/>
  <c r="AM11" i="4"/>
  <c r="AL11" i="4"/>
  <c r="AK11" i="4"/>
  <c r="C26" i="2"/>
  <c r="D26" i="2"/>
  <c r="E26" i="2"/>
  <c r="F26" i="2"/>
  <c r="G26" i="2"/>
  <c r="H26" i="2"/>
  <c r="I26" i="2"/>
  <c r="J26" i="2"/>
  <c r="K26" i="2"/>
  <c r="L26" i="2"/>
  <c r="B7" i="2"/>
  <c r="C7" i="2"/>
  <c r="D7" i="2"/>
  <c r="E7" i="2"/>
  <c r="F7" i="2"/>
  <c r="G7" i="2"/>
  <c r="H7" i="2"/>
  <c r="I7" i="2"/>
  <c r="J7" i="2"/>
  <c r="K7" i="2"/>
  <c r="L7" i="2"/>
  <c r="M7" i="2"/>
</calcChain>
</file>

<file path=xl/sharedStrings.xml><?xml version="1.0" encoding="utf-8"?>
<sst xmlns="http://schemas.openxmlformats.org/spreadsheetml/2006/main" count="482" uniqueCount="209">
  <si>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</si>
  <si>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</si>
  <si>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</si>
  <si>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</si>
  <si>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</si>
  <si>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</si>
  <si>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</si>
  <si>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</si>
  <si>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</si>
  <si>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</si>
  <si>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</si>
  <si>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</si>
  <si>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</si>
  <si>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</si>
  <si>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</si>
  <si>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</si>
  <si>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</si>
  <si>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</si>
  <si>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</si>
  <si>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</si>
  <si>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</si>
  <si>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</si>
  <si>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</si>
  <si>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</si>
  <si>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</si>
  <si>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</si>
  <si>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</si>
  <si>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</si>
  <si>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</si>
  <si>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</si>
  <si>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</si>
  <si>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</si>
  <si>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</si>
  <si>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</si>
  <si>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</si>
  <si>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</si>
  <si>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</si>
  <si>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</si>
  <si>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</si>
  <si>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</si>
  <si>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</si>
  <si>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</si>
  <si>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</si>
  <si>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</si>
  <si>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</si>
  <si>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</si>
  <si>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</si>
  <si>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</si>
  <si>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</si>
  <si>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</si>
  <si>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</si>
  <si>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</si>
  <si>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</si>
  <si>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</si>
  <si>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</si>
  <si>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</si>
  <si>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</si>
  <si>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</si>
  <si>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</si>
  <si>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</si>
  <si>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</si>
  <si>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</si>
  <si>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</si>
  <si>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</si>
  <si>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</si>
  <si>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</si>
  <si>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</si>
  <si>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</si>
  <si>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</si>
  <si>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</si>
  <si>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</si>
  <si>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</si>
  <si>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</si>
  <si>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</si>
  <si>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</si>
  <si>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</si>
  <si>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</si>
  <si>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</si>
  <si>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</si>
  <si>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</si>
  <si>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</si>
  <si>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</si>
  <si>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</si>
  <si>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</si>
  <si>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</si>
  <si>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</si>
  <si>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</si>
  <si>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</si>
  <si>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</si>
  <si>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</si>
  <si>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</si>
  <si>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</si>
  <si>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</si>
  <si>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</si>
  <si>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</si>
  <si>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</si>
  <si>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</si>
  <si>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</si>
  <si>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</si>
  <si>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</si>
  <si>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</si>
  <si>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</si>
  <si>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</si>
  <si>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</si>
  <si>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</si>
  <si>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</si>
  <si>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</si>
  <si>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</si>
  <si>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</si>
  <si>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</si>
  <si>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</si>
  <si>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</si>
  <si>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</si>
  <si>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</si>
  <si>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</si>
  <si>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</si>
  <si>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</si>
  <si>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</si>
  <si>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</si>
  <si>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</si>
  <si>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</si>
  <si>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</si>
  <si>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</si>
  <si>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</si>
  <si>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</si>
  <si>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</si>
  <si>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</si>
  <si>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</si>
  <si>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</si>
  <si>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</si>
  <si>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</si>
  <si>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</si>
  <si>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</si>
  <si>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</si>
  <si>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</si>
  <si>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</si>
  <si>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</si>
  <si>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</si>
  <si>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</si>
  <si>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</si>
  <si>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</si>
  <si>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</si>
  <si>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</si>
  <si>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</si>
  <si>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</si>
  <si>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</si>
  <si>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</si>
  <si>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</si>
  <si>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</si>
  <si>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</si>
  <si>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</si>
  <si>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</si>
  <si>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</si>
  <si>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</si>
  <si>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</si>
  <si>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</si>
  <si>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</si>
  <si>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</si>
  <si>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</si>
  <si>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</si>
  <si>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</si>
  <si>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</si>
  <si>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</si>
  <si>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</si>
  <si>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</si>
  <si>
    <t>(-) Control</t>
  </si>
  <si>
    <t>(+) Control</t>
  </si>
  <si>
    <t>0h</t>
  </si>
  <si>
    <t>2h</t>
  </si>
  <si>
    <t>4h</t>
  </si>
  <si>
    <t>6h</t>
  </si>
  <si>
    <t>SAFIRE II;   Serial number: 501000006;   Firmware: V 1.35 08/2005 Safire2;   XFLUOR4SAFIREII Version: V 4.62n</t>
  </si>
  <si>
    <t>Measurement mode:</t>
  </si>
  <si>
    <t>Fluorescence Bottom</t>
  </si>
  <si>
    <t>Excitation wavelength:</t>
  </si>
  <si>
    <t>nm</t>
  </si>
  <si>
    <t>Emission wavelength:</t>
  </si>
  <si>
    <t>Excitation bandwidth:</t>
  </si>
  <si>
    <t>Emission bandwidth:</t>
  </si>
  <si>
    <t>Gain (Manual):</t>
  </si>
  <si>
    <t>Number of reads:</t>
  </si>
  <si>
    <t>FlashMode:</t>
  </si>
  <si>
    <t>High sensitivity</t>
  </si>
  <si>
    <t>Integration time:</t>
  </si>
  <si>
    <t>µs</t>
  </si>
  <si>
    <t>Lag time:</t>
  </si>
  <si>
    <t>Plate definition file:</t>
  </si>
  <si>
    <t>COS96fb.pdf</t>
  </si>
  <si>
    <t>Time between move and flash:</t>
  </si>
  <si>
    <t>ms</t>
  </si>
  <si>
    <t>Fluorescence Settings</t>
  </si>
  <si>
    <t>Absorbance</t>
  </si>
  <si>
    <t>Measurement wavelength:</t>
  </si>
  <si>
    <t>Absorbance Settings</t>
  </si>
  <si>
    <t>target Abs600</t>
  </si>
  <si>
    <t>target volume (mL)</t>
  </si>
  <si>
    <t>sample</t>
  </si>
  <si>
    <t>Abs600 Reading</t>
  </si>
  <si>
    <t>Volume of Preloading Culture</t>
  </si>
  <si>
    <t>Volume of Preloading Media</t>
  </si>
  <si>
    <t>positive control</t>
  </si>
  <si>
    <t>negative control</t>
  </si>
  <si>
    <t>device 1</t>
  </si>
  <si>
    <t>device 2</t>
  </si>
  <si>
    <t>device 3</t>
  </si>
  <si>
    <t>device 4</t>
  </si>
  <si>
    <t>device 5</t>
  </si>
  <si>
    <t>device 6</t>
  </si>
  <si>
    <t>media+chl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</si>
</sst>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70" formatCode="d/m/yy"/>
    <numFmt numFmtId="171" formatCode="hh:mm"/>
  </numFmts>
  <fonts count="1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</font>
    <font>
      <b/>
      <sz val="11"/>
      <color rgb="FFFF0000"/>
      <name val="Calibri"/>
    </font>
    <font>
      <b/>
      <sz val="14"/>
      <color indexed="8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2"/>
      <color indexed="8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7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8" fillId="0" borderId="0" xfId="0" applyFont="1"/>
    <xf numFmtId="0" fontId="9" fillId="0" borderId="2" xfId="0" applyFont="1" applyBorder="1"/>
    <xf numFmtId="0" fontId="9" fillId="0" borderId="0" xfId="0" applyFont="1"/>
    <xf numFmtId="11" fontId="7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10" fillId="0" borderId="0" xfId="0" applyFont="1"/>
    <xf numFmtId="0" fontId="3" fillId="0" borderId="0" xfId="0" applyFont="1" applyFill="1" applyBorder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0" fillId="4" borderId="1" xfId="0" applyFill="1" applyBorder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2" fillId="0" borderId="0" xfId="241" applyNumberFormat="1" applyAlignment="1">
      <alignment horizontal="center"/>
    </xf>
    <xf numFmtId="1" fontId="2" fillId="0" borderId="0" xfId="241" applyNumberFormat="1" applyAlignment="1">
      <alignment horizontal="center"/>
    </xf>
    <xf numFmtId="165" fontId="2" fillId="0" borderId="0" xfId="241" applyNumberFormat="1" applyAlignment="1">
      <alignment horizontal="center"/>
    </xf>
    <xf numFmtId="1" fontId="2" fillId="0" borderId="0" xfId="241" applyNumberFormat="1" applyAlignment="1">
      <alignment horizontal="center"/>
    </xf>
    <xf numFmtId="165" fontId="2" fillId="0" borderId="0" xfId="241" applyNumberFormat="1" applyAlignment="1">
      <alignment horizontal="center"/>
    </xf>
    <xf numFmtId="1" fontId="2" fillId="0" borderId="0" xfId="241" applyNumberFormat="1" applyAlignment="1">
      <alignment horizontal="center"/>
    </xf>
    <xf numFmtId="1" fontId="2" fillId="0" borderId="0" xfId="241" applyNumberFormat="1" applyAlignment="1">
      <alignment horizontal="center"/>
    </xf>
    <xf numFmtId="165" fontId="2" fillId="0" borderId="0" xfId="241" applyNumberFormat="1" applyAlignment="1">
      <alignment horizontal="center"/>
    </xf>
    <xf numFmtId="1" fontId="0" fillId="3" borderId="3" xfId="0" applyNumberFormat="1" applyFill="1" applyBorder="1"/>
    <xf numFmtId="0" fontId="1" fillId="0" borderId="0" xfId="242"/>
    <xf numFmtId="170" fontId="1" fillId="0" borderId="0" xfId="242" applyNumberFormat="1"/>
    <xf numFmtId="171" fontId="1" fillId="0" borderId="0" xfId="242" applyNumberFormat="1"/>
    <xf numFmtId="49" fontId="1" fillId="0" borderId="0" xfId="242" applyNumberFormat="1"/>
    <xf numFmtId="0" fontId="13" fillId="0" borderId="0" xfId="242" applyFont="1"/>
    <xf numFmtId="170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</cellXfs>
  <cellStyles count="2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  <cellStyle name="Normal 2" xfId="241" xr:uid="{00000000-0005-0000-0000-00001F010000}"/>
    <cellStyle name="Normal 3" xfId="242" xr:uid="{00000000-0005-0000-0000-000020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499.91424264567615</c:v>
                  </c:pt>
                  <c:pt idx="1">
                    <c:v>282.95626870596101</c:v>
                  </c:pt>
                  <c:pt idx="2">
                    <c:v>621.02495924076993</c:v>
                  </c:pt>
                  <c:pt idx="3">
                    <c:v>270.5763909385542</c:v>
                  </c:pt>
                  <c:pt idx="4">
                    <c:v>35.953673896650209</c:v>
                  </c:pt>
                  <c:pt idx="5">
                    <c:v>11.944315244779277</c:v>
                  </c:pt>
                  <c:pt idx="6">
                    <c:v>8.3466560170326094</c:v>
                  </c:pt>
                  <c:pt idx="7">
                    <c:v>5.8022983951764031</c:v>
                  </c:pt>
                  <c:pt idx="8">
                    <c:v>2.6457513110645907</c:v>
                  </c:pt>
                  <c:pt idx="9">
                    <c:v>1.2583057392117916</c:v>
                  </c:pt>
                  <c:pt idx="10">
                    <c:v>0.5</c:v>
                  </c:pt>
                  <c:pt idx="11">
                    <c:v>0.5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499.91424264567615</c:v>
                  </c:pt>
                  <c:pt idx="1">
                    <c:v>282.95626870596101</c:v>
                  </c:pt>
                  <c:pt idx="2">
                    <c:v>621.02495924076993</c:v>
                  </c:pt>
                  <c:pt idx="3">
                    <c:v>270.5763909385542</c:v>
                  </c:pt>
                  <c:pt idx="4">
                    <c:v>35.953673896650209</c:v>
                  </c:pt>
                  <c:pt idx="5">
                    <c:v>11.944315244779277</c:v>
                  </c:pt>
                  <c:pt idx="6">
                    <c:v>8.3466560170326094</c:v>
                  </c:pt>
                  <c:pt idx="7">
                    <c:v>5.8022983951764031</c:v>
                  </c:pt>
                  <c:pt idx="8">
                    <c:v>2.6457513110645907</c:v>
                  </c:pt>
                  <c:pt idx="9">
                    <c:v>1.2583057392117916</c:v>
                  </c:pt>
                  <c:pt idx="10">
                    <c:v>0.5</c:v>
                  </c:pt>
                  <c:pt idx="11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 formatCode="0">
                  <c:v>16018.75</c:v>
                </c:pt>
                <c:pt idx="1">
                  <c:v>11193.75</c:v>
                </c:pt>
                <c:pt idx="2">
                  <c:v>6231</c:v>
                </c:pt>
                <c:pt idx="3">
                  <c:v>3400.25</c:v>
                </c:pt>
                <c:pt idx="4">
                  <c:v>1816</c:v>
                </c:pt>
                <c:pt idx="5">
                  <c:v>926</c:v>
                </c:pt>
                <c:pt idx="6">
                  <c:v>465.5</c:v>
                </c:pt>
                <c:pt idx="7">
                  <c:v>234.5</c:v>
                </c:pt>
                <c:pt idx="8">
                  <c:v>117.5</c:v>
                </c:pt>
                <c:pt idx="9">
                  <c:v>58.75</c:v>
                </c:pt>
                <c:pt idx="10">
                  <c:v>29.25</c:v>
                </c:pt>
                <c:pt idx="11">
                  <c:v>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C4-4A74-8FCB-7E34A09F0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 formatCode="0">
                  <c:v>16018.75</c:v>
                </c:pt>
                <c:pt idx="1">
                  <c:v>11193.75</c:v>
                </c:pt>
                <c:pt idx="2">
                  <c:v>6231</c:v>
                </c:pt>
                <c:pt idx="3">
                  <c:v>3400.25</c:v>
                </c:pt>
                <c:pt idx="4">
                  <c:v>1816</c:v>
                </c:pt>
                <c:pt idx="5">
                  <c:v>926</c:v>
                </c:pt>
                <c:pt idx="6">
                  <c:v>465.5</c:v>
                </c:pt>
                <c:pt idx="7">
                  <c:v>234.5</c:v>
                </c:pt>
                <c:pt idx="8">
                  <c:v>117.5</c:v>
                </c:pt>
                <c:pt idx="9">
                  <c:v>58.75</c:v>
                </c:pt>
                <c:pt idx="10">
                  <c:v>29.25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1C-4A76-8F7D-647C1A277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C2" sqref="C2:C5"/>
    </sheetView>
  </sheetViews>
  <sheetFormatPr defaultColWidth="8.81640625" defaultRowHeight="14.5" x14ac:dyDescent="0.35"/>
  <cols>
    <col min="1" max="1" width="15.6328125" customWidth="1"/>
    <col min="2" max="2" width="10.36328125" customWidth="1"/>
  </cols>
  <sheetData>
    <row r="1" spans="1:7" x14ac:dyDescent="0.35">
      <c r="B1" t="s">
        <v>42</v>
      </c>
      <c r="C1" t="s">
        <v>60</v>
      </c>
    </row>
    <row r="2" spans="1:7" x14ac:dyDescent="0.35">
      <c r="A2" t="s">
        <v>0</v>
      </c>
      <c r="B2" s="28">
        <v>4.2799999999999998E-2</v>
      </c>
      <c r="C2" s="28">
        <v>3.1800000000000002E-2</v>
      </c>
      <c r="E2" s="16" t="s">
        <v>62</v>
      </c>
    </row>
    <row r="3" spans="1:7" x14ac:dyDescent="0.35">
      <c r="A3" t="s">
        <v>1</v>
      </c>
      <c r="B3" s="28">
        <v>4.2200000000000001E-2</v>
      </c>
      <c r="C3" s="28">
        <v>3.15E-2</v>
      </c>
      <c r="E3" s="16" t="s">
        <v>7</v>
      </c>
    </row>
    <row r="4" spans="1:7" x14ac:dyDescent="0.35">
      <c r="A4" t="s">
        <v>2</v>
      </c>
      <c r="B4" s="28">
        <v>4.36E-2</v>
      </c>
      <c r="C4" s="28">
        <v>0.03</v>
      </c>
    </row>
    <row r="5" spans="1:7" x14ac:dyDescent="0.35">
      <c r="A5" t="s">
        <v>3</v>
      </c>
      <c r="B5" s="28">
        <v>4.4200000000000003E-2</v>
      </c>
      <c r="C5" s="28">
        <v>3.2199999999999999E-2</v>
      </c>
    </row>
    <row r="6" spans="1:7" x14ac:dyDescent="0.35">
      <c r="A6" t="s">
        <v>4</v>
      </c>
      <c r="B6" s="9">
        <f>AVERAGE(B2:B5)</f>
        <v>4.3200000000000002E-2</v>
      </c>
      <c r="C6" s="9">
        <f>AVERAGE(C2:C5)</f>
        <v>3.1375E-2</v>
      </c>
    </row>
    <row r="7" spans="1:7" x14ac:dyDescent="0.35">
      <c r="A7" t="s">
        <v>5</v>
      </c>
      <c r="B7" s="4">
        <f>$B$6-$C$6</f>
        <v>1.1825000000000002E-2</v>
      </c>
      <c r="E7" s="10" t="s">
        <v>8</v>
      </c>
    </row>
    <row r="8" spans="1:7" x14ac:dyDescent="0.35">
      <c r="A8" t="s">
        <v>6</v>
      </c>
      <c r="B8" s="4">
        <v>4.2500000000000003E-2</v>
      </c>
      <c r="E8" s="25" t="s">
        <v>61</v>
      </c>
    </row>
    <row r="9" spans="1:7" x14ac:dyDescent="0.35">
      <c r="A9" t="s">
        <v>24</v>
      </c>
      <c r="B9" s="4">
        <f>$B$8/$B$7</f>
        <v>3.5940803382663842</v>
      </c>
      <c r="E9" s="10" t="s">
        <v>9</v>
      </c>
    </row>
    <row r="13" spans="1:7" x14ac:dyDescent="0.35">
      <c r="A13" s="6"/>
      <c r="B13" s="6"/>
      <c r="C13" s="6"/>
      <c r="D13" s="6"/>
      <c r="E13" s="6"/>
      <c r="F13" s="6"/>
      <c r="G13" s="6"/>
    </row>
    <row r="14" spans="1:7" x14ac:dyDescent="0.35">
      <c r="A14" s="6"/>
      <c r="B14" s="7"/>
      <c r="C14" s="7"/>
      <c r="D14" s="7"/>
      <c r="E14" s="7"/>
      <c r="F14" s="6"/>
      <c r="G14" s="6"/>
    </row>
    <row r="15" spans="1:7" x14ac:dyDescent="0.35">
      <c r="A15" s="6"/>
      <c r="B15" s="6"/>
      <c r="C15" s="6"/>
      <c r="D15" s="6"/>
      <c r="E15" s="6"/>
      <c r="F15" s="6"/>
      <c r="G15" s="6"/>
    </row>
    <row r="16" spans="1:7" x14ac:dyDescent="0.35">
      <c r="A16" s="6"/>
      <c r="B16" s="6"/>
      <c r="C16" s="6"/>
      <c r="D16" s="6"/>
      <c r="E16" s="6"/>
      <c r="F16" s="6"/>
      <c r="G16" s="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opLeftCell="A6" workbookViewId="0">
      <selection activeCell="H4" sqref="H4"/>
    </sheetView>
  </sheetViews>
  <sheetFormatPr defaultColWidth="8.81640625" defaultRowHeight="14.5" x14ac:dyDescent="0.35"/>
  <cols>
    <col min="1" max="1" width="17.453125" customWidth="1"/>
  </cols>
  <sheetData>
    <row r="1" spans="1:17" x14ac:dyDescent="0.35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 x14ac:dyDescent="0.35">
      <c r="A2" t="s">
        <v>0</v>
      </c>
      <c r="B2" s="29">
        <v>15772</v>
      </c>
      <c r="C2" s="29">
        <v>10810</v>
      </c>
      <c r="D2" s="29">
        <v>6341</v>
      </c>
      <c r="E2" s="29">
        <v>3403</v>
      </c>
      <c r="F2" s="29">
        <v>1771</v>
      </c>
      <c r="G2" s="29">
        <v>911</v>
      </c>
      <c r="H2" s="29">
        <v>455</v>
      </c>
      <c r="I2" s="29">
        <v>228</v>
      </c>
      <c r="J2" s="29">
        <v>115</v>
      </c>
      <c r="K2" s="29">
        <v>59</v>
      </c>
      <c r="L2" s="29">
        <v>29</v>
      </c>
      <c r="M2" s="29">
        <v>1</v>
      </c>
      <c r="O2" s="16" t="s">
        <v>10</v>
      </c>
    </row>
    <row r="3" spans="1:17" x14ac:dyDescent="0.35">
      <c r="A3" t="s">
        <v>1</v>
      </c>
      <c r="B3" s="29">
        <v>16240</v>
      </c>
      <c r="C3" s="29">
        <v>11472</v>
      </c>
      <c r="D3" s="29">
        <v>5327</v>
      </c>
      <c r="E3" s="29">
        <v>3039</v>
      </c>
      <c r="F3" s="29">
        <v>1804</v>
      </c>
      <c r="G3" s="29">
        <v>923</v>
      </c>
      <c r="H3" s="29">
        <v>475</v>
      </c>
      <c r="I3" s="29">
        <v>242</v>
      </c>
      <c r="J3" s="29">
        <v>118</v>
      </c>
      <c r="K3" s="29">
        <v>60</v>
      </c>
      <c r="L3" s="29">
        <v>30</v>
      </c>
      <c r="M3" s="29">
        <v>1</v>
      </c>
      <c r="O3" s="16" t="s">
        <v>7</v>
      </c>
    </row>
    <row r="4" spans="1:17" x14ac:dyDescent="0.35">
      <c r="A4" t="s">
        <v>2</v>
      </c>
      <c r="B4" s="29">
        <v>15466</v>
      </c>
      <c r="C4" s="29">
        <v>11317</v>
      </c>
      <c r="D4" s="29">
        <v>6707</v>
      </c>
      <c r="E4" s="29">
        <v>3691</v>
      </c>
      <c r="F4" s="29">
        <v>1838</v>
      </c>
      <c r="G4" s="29">
        <v>939</v>
      </c>
      <c r="H4" s="29">
        <v>468</v>
      </c>
      <c r="I4" s="29">
        <v>235</v>
      </c>
      <c r="J4" s="29">
        <v>121</v>
      </c>
      <c r="K4" s="29">
        <v>59</v>
      </c>
      <c r="L4" s="29">
        <v>29</v>
      </c>
      <c r="M4" s="29">
        <v>1</v>
      </c>
    </row>
    <row r="5" spans="1:17" x14ac:dyDescent="0.35">
      <c r="A5" t="s">
        <v>3</v>
      </c>
      <c r="B5" s="29">
        <v>16597</v>
      </c>
      <c r="C5" s="29">
        <v>11176</v>
      </c>
      <c r="D5" s="29">
        <v>6549</v>
      </c>
      <c r="E5" s="29">
        <v>3468</v>
      </c>
      <c r="F5" s="29">
        <v>1851</v>
      </c>
      <c r="G5" s="29">
        <v>931</v>
      </c>
      <c r="H5" s="29">
        <v>464</v>
      </c>
      <c r="I5" s="29">
        <v>233</v>
      </c>
      <c r="J5" s="29">
        <v>116</v>
      </c>
      <c r="K5" s="29">
        <v>57</v>
      </c>
      <c r="L5" s="29">
        <v>29</v>
      </c>
      <c r="M5" s="29">
        <v>0</v>
      </c>
      <c r="O5" s="10" t="s">
        <v>13</v>
      </c>
    </row>
    <row r="6" spans="1:17" x14ac:dyDescent="0.35">
      <c r="A6" t="s">
        <v>4</v>
      </c>
      <c r="B6" s="38">
        <f>AVERAGE(B2:B5)</f>
        <v>16018.75</v>
      </c>
      <c r="C6" s="9">
        <f t="shared" ref="C6:M6" si="1">AVERAGE(C2:C5)</f>
        <v>11193.75</v>
      </c>
      <c r="D6" s="9">
        <f t="shared" si="1"/>
        <v>6231</v>
      </c>
      <c r="E6" s="9">
        <f t="shared" si="1"/>
        <v>3400.25</v>
      </c>
      <c r="F6" s="9">
        <f t="shared" si="1"/>
        <v>1816</v>
      </c>
      <c r="G6" s="9">
        <f t="shared" si="1"/>
        <v>926</v>
      </c>
      <c r="H6" s="9">
        <f t="shared" si="1"/>
        <v>465.5</v>
      </c>
      <c r="I6" s="9">
        <f t="shared" si="1"/>
        <v>234.5</v>
      </c>
      <c r="J6" s="9">
        <f t="shared" si="1"/>
        <v>117.5</v>
      </c>
      <c r="K6" s="9">
        <f t="shared" si="1"/>
        <v>58.75</v>
      </c>
      <c r="L6" s="9">
        <f t="shared" si="1"/>
        <v>29.25</v>
      </c>
      <c r="M6" s="9">
        <f t="shared" si="1"/>
        <v>0.75</v>
      </c>
    </row>
    <row r="7" spans="1:17" x14ac:dyDescent="0.35">
      <c r="A7" t="s">
        <v>12</v>
      </c>
      <c r="B7" s="9">
        <f>STDEV(B2:B5)</f>
        <v>499.91424264567615</v>
      </c>
      <c r="C7" s="9">
        <f t="shared" ref="C7:M7" si="2">STDEV(C2:C5)</f>
        <v>282.95626870596101</v>
      </c>
      <c r="D7" s="9">
        <f t="shared" si="2"/>
        <v>621.02495924076993</v>
      </c>
      <c r="E7" s="9">
        <f t="shared" si="2"/>
        <v>270.5763909385542</v>
      </c>
      <c r="F7" s="9">
        <f t="shared" si="2"/>
        <v>35.953673896650209</v>
      </c>
      <c r="G7" s="9">
        <f t="shared" si="2"/>
        <v>11.944315244779277</v>
      </c>
      <c r="H7" s="9">
        <f t="shared" si="2"/>
        <v>8.3466560170326094</v>
      </c>
      <c r="I7" s="9">
        <f t="shared" si="2"/>
        <v>5.8022983951764031</v>
      </c>
      <c r="J7" s="9">
        <f t="shared" si="2"/>
        <v>2.6457513110645907</v>
      </c>
      <c r="K7" s="9">
        <f t="shared" si="2"/>
        <v>1.2583057392117916</v>
      </c>
      <c r="L7" s="9">
        <f t="shared" si="2"/>
        <v>0.5</v>
      </c>
      <c r="M7" s="9">
        <f t="shared" si="2"/>
        <v>0.5</v>
      </c>
    </row>
    <row r="11" spans="1:17" x14ac:dyDescent="0.35">
      <c r="Q11" s="10" t="s">
        <v>14</v>
      </c>
    </row>
    <row r="12" spans="1:17" x14ac:dyDescent="0.35">
      <c r="Q12" s="10" t="s">
        <v>15</v>
      </c>
    </row>
    <row r="13" spans="1:17" x14ac:dyDescent="0.35">
      <c r="Q13" s="10" t="s">
        <v>16</v>
      </c>
    </row>
    <row r="14" spans="1:17" x14ac:dyDescent="0.35">
      <c r="Q14" s="10" t="s">
        <v>17</v>
      </c>
    </row>
    <row r="15" spans="1:17" x14ac:dyDescent="0.35">
      <c r="Q15" s="10" t="s">
        <v>18</v>
      </c>
    </row>
    <row r="26" spans="1:12" x14ac:dyDescent="0.35">
      <c r="A26" s="11" t="s">
        <v>65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35">
      <c r="A27" t="s">
        <v>66</v>
      </c>
      <c r="B27" s="9">
        <f>IF(ISNUMBER(B6),B1/B6,"---")</f>
        <v>3.1213421771361686E-3</v>
      </c>
      <c r="C27" s="9">
        <f t="shared" ref="C27:L27" si="4">IF(ISNUMBER(C6),C1/C6,"---")</f>
        <v>2.2333891680625349E-3</v>
      </c>
      <c r="D27" s="9">
        <f t="shared" si="4"/>
        <v>2.0060985395602632E-3</v>
      </c>
      <c r="E27" s="9">
        <f t="shared" si="4"/>
        <v>1.8381001396956106E-3</v>
      </c>
      <c r="F27" s="9">
        <f t="shared" si="4"/>
        <v>1.7208149779735682E-3</v>
      </c>
      <c r="G27" s="9">
        <f t="shared" si="4"/>
        <v>1.687365010799136E-3</v>
      </c>
      <c r="H27" s="9">
        <f t="shared" si="4"/>
        <v>1.6783029001074114E-3</v>
      </c>
      <c r="I27" s="9">
        <f t="shared" si="4"/>
        <v>1.665778251599147E-3</v>
      </c>
      <c r="J27" s="9">
        <f t="shared" si="4"/>
        <v>1.6622340425531915E-3</v>
      </c>
      <c r="K27" s="9">
        <f t="shared" si="4"/>
        <v>1.6622340425531915E-3</v>
      </c>
      <c r="L27" s="9">
        <f t="shared" si="4"/>
        <v>1.6693376068376068E-3</v>
      </c>
    </row>
    <row r="28" spans="1:12" x14ac:dyDescent="0.35">
      <c r="A28" t="s">
        <v>19</v>
      </c>
      <c r="B28" s="8"/>
      <c r="C28" s="9">
        <f>AVERAGE(C27:G27)</f>
        <v>1.8971535672182224E-3</v>
      </c>
      <c r="D28" s="8"/>
      <c r="E28" s="8"/>
      <c r="F28" s="8"/>
      <c r="G28" s="8"/>
      <c r="H28" s="8"/>
    </row>
    <row r="29" spans="1:12" x14ac:dyDescent="0.35">
      <c r="B29" s="8"/>
      <c r="C29" s="19" t="s">
        <v>35</v>
      </c>
      <c r="D29" s="8"/>
      <c r="E29" s="8"/>
      <c r="F29" s="8"/>
      <c r="G29" s="8"/>
      <c r="H29" s="8"/>
    </row>
    <row r="30" spans="1:12" x14ac:dyDescent="0.35">
      <c r="B30" s="8"/>
      <c r="C30" s="19" t="s">
        <v>36</v>
      </c>
      <c r="D30" s="8"/>
      <c r="E30" s="8"/>
      <c r="F30" s="8"/>
      <c r="G30" s="8"/>
      <c r="H30" s="8"/>
    </row>
    <row r="31" spans="1:12" x14ac:dyDescent="0.35">
      <c r="B31" s="8"/>
      <c r="C31" s="8"/>
      <c r="D31" s="8"/>
      <c r="E31" s="8"/>
      <c r="F31" s="8"/>
      <c r="G31" s="8"/>
      <c r="H31" s="8"/>
    </row>
    <row r="32" spans="1:12" x14ac:dyDescent="0.35">
      <c r="B32" s="8"/>
      <c r="D32" s="8"/>
      <c r="E32" s="8"/>
      <c r="F32" s="8"/>
      <c r="G32" s="8"/>
      <c r="H32" s="8"/>
    </row>
  </sheetData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7"/>
  <sheetViews>
    <sheetView topLeftCell="A21" workbookViewId="0">
      <selection activeCell="O47" sqref="O47"/>
    </sheetView>
  </sheetViews>
  <sheetFormatPr defaultColWidth="10.90625" defaultRowHeight="14.5" x14ac:dyDescent="0.35"/>
  <cols>
    <col min="1" max="1" width="17.1796875" customWidth="1"/>
    <col min="2" max="10" width="9.81640625" customWidth="1"/>
    <col min="11" max="11" width="6.1796875" customWidth="1"/>
    <col min="12" max="12" width="17.1796875" customWidth="1"/>
    <col min="13" max="21" width="9.81640625" customWidth="1"/>
  </cols>
  <sheetData>
    <row r="1" spans="1:21" ht="18.5" x14ac:dyDescent="0.45">
      <c r="A1" s="18" t="s">
        <v>67</v>
      </c>
      <c r="C1" s="16" t="s">
        <v>68</v>
      </c>
    </row>
    <row r="2" spans="1:21" x14ac:dyDescent="0.35">
      <c r="C2" s="16" t="s">
        <v>74</v>
      </c>
    </row>
    <row r="3" spans="1:21" x14ac:dyDescent="0.35">
      <c r="C3" s="16" t="s">
        <v>69</v>
      </c>
    </row>
    <row r="5" spans="1:21" ht="15.5" x14ac:dyDescent="0.35">
      <c r="A5" s="26" t="s">
        <v>88</v>
      </c>
      <c r="L5" s="26" t="s">
        <v>89</v>
      </c>
    </row>
    <row r="6" spans="1:21" x14ac:dyDescent="0.35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35">
      <c r="A7" t="s">
        <v>70</v>
      </c>
      <c r="B7" s="31">
        <v>16</v>
      </c>
      <c r="C7" s="31">
        <v>27</v>
      </c>
      <c r="D7" s="31">
        <v>92</v>
      </c>
      <c r="E7" s="31">
        <v>47</v>
      </c>
      <c r="F7" s="31">
        <v>16</v>
      </c>
      <c r="G7" s="31">
        <v>25</v>
      </c>
      <c r="H7" s="31">
        <v>18</v>
      </c>
      <c r="I7" s="31">
        <v>15</v>
      </c>
      <c r="J7" s="31">
        <v>14</v>
      </c>
      <c r="L7" t="s">
        <v>70</v>
      </c>
      <c r="M7" s="30">
        <v>6.7100000000000007E-2</v>
      </c>
      <c r="N7" s="30">
        <v>6.7900000000000002E-2</v>
      </c>
      <c r="O7" s="30">
        <v>7.2499999999999995E-2</v>
      </c>
      <c r="P7" s="30">
        <v>6.9400000000000003E-2</v>
      </c>
      <c r="Q7" s="30">
        <v>7.0400000000000004E-2</v>
      </c>
      <c r="R7" s="30">
        <v>6.3299999999999995E-2</v>
      </c>
      <c r="S7" s="30">
        <v>6.2600000000000003E-2</v>
      </c>
      <c r="T7" s="30">
        <v>6.5299999999999997E-2</v>
      </c>
      <c r="U7" s="30">
        <v>4.0099999999999997E-2</v>
      </c>
    </row>
    <row r="8" spans="1:21" x14ac:dyDescent="0.35">
      <c r="A8" t="s">
        <v>73</v>
      </c>
      <c r="B8" s="31">
        <v>16</v>
      </c>
      <c r="C8" s="31">
        <v>29</v>
      </c>
      <c r="D8" s="31">
        <v>84</v>
      </c>
      <c r="E8" s="31">
        <v>47</v>
      </c>
      <c r="F8" s="31">
        <v>16</v>
      </c>
      <c r="G8" s="31">
        <v>25</v>
      </c>
      <c r="H8" s="31">
        <v>18</v>
      </c>
      <c r="I8" s="31">
        <v>17</v>
      </c>
      <c r="J8" s="31">
        <v>15</v>
      </c>
      <c r="L8" t="s">
        <v>73</v>
      </c>
      <c r="M8" s="30">
        <v>6.5199999999999994E-2</v>
      </c>
      <c r="N8" s="30">
        <v>6.8599999999999994E-2</v>
      </c>
      <c r="O8" s="30">
        <v>6.9900000000000004E-2</v>
      </c>
      <c r="P8" s="30">
        <v>6.9599999999999995E-2</v>
      </c>
      <c r="Q8" s="30">
        <v>7.1199999999999999E-2</v>
      </c>
      <c r="R8" s="30">
        <v>6.4399999999999999E-2</v>
      </c>
      <c r="S8" s="30">
        <v>6.2600000000000003E-2</v>
      </c>
      <c r="T8" s="30">
        <v>6.6400000000000001E-2</v>
      </c>
      <c r="U8" s="30">
        <v>4.24E-2</v>
      </c>
    </row>
    <row r="9" spans="1:21" x14ac:dyDescent="0.35">
      <c r="A9" t="s">
        <v>72</v>
      </c>
      <c r="B9" s="31">
        <v>16</v>
      </c>
      <c r="C9" s="31">
        <v>30</v>
      </c>
      <c r="D9" s="31">
        <v>99</v>
      </c>
      <c r="E9" s="31">
        <v>50</v>
      </c>
      <c r="F9" s="31">
        <v>17</v>
      </c>
      <c r="G9" s="31">
        <v>27</v>
      </c>
      <c r="H9" s="31">
        <v>19</v>
      </c>
      <c r="I9" s="31">
        <v>17</v>
      </c>
      <c r="J9" s="31">
        <v>17</v>
      </c>
      <c r="L9" t="s">
        <v>72</v>
      </c>
      <c r="M9" s="30">
        <v>6.4600000000000005E-2</v>
      </c>
      <c r="N9" s="30">
        <v>6.9099999999999995E-2</v>
      </c>
      <c r="O9" s="30">
        <v>7.2099999999999997E-2</v>
      </c>
      <c r="P9" s="30">
        <v>6.9599999999999995E-2</v>
      </c>
      <c r="Q9" s="30">
        <v>6.93E-2</v>
      </c>
      <c r="R9" s="30">
        <v>6.3399999999999998E-2</v>
      </c>
      <c r="S9" s="30">
        <v>6.3500000000000001E-2</v>
      </c>
      <c r="T9" s="30">
        <v>6.7699999999999996E-2</v>
      </c>
      <c r="U9" s="30">
        <v>4.2700000000000002E-2</v>
      </c>
    </row>
    <row r="10" spans="1:21" x14ac:dyDescent="0.35">
      <c r="A10" t="s">
        <v>71</v>
      </c>
      <c r="B10" s="31">
        <v>16</v>
      </c>
      <c r="C10" s="31">
        <v>29</v>
      </c>
      <c r="D10" s="31">
        <v>99</v>
      </c>
      <c r="E10" s="31">
        <v>49</v>
      </c>
      <c r="F10" s="31">
        <v>18</v>
      </c>
      <c r="G10" s="31">
        <v>27</v>
      </c>
      <c r="H10" s="31">
        <v>19</v>
      </c>
      <c r="I10" s="31">
        <v>17</v>
      </c>
      <c r="J10" s="31">
        <v>17</v>
      </c>
      <c r="L10" t="s">
        <v>71</v>
      </c>
      <c r="M10" s="30">
        <v>6.7000000000000004E-2</v>
      </c>
      <c r="N10" s="30">
        <v>7.0800000000000002E-2</v>
      </c>
      <c r="O10" s="30">
        <v>7.46E-2</v>
      </c>
      <c r="P10" s="30">
        <v>7.0900000000000005E-2</v>
      </c>
      <c r="Q10" s="30">
        <v>7.3200000000000001E-2</v>
      </c>
      <c r="R10" s="30">
        <v>6.5199999999999994E-2</v>
      </c>
      <c r="S10" s="30">
        <v>6.5699999999999995E-2</v>
      </c>
      <c r="T10" s="30">
        <v>6.9699999999999998E-2</v>
      </c>
      <c r="U10" s="30">
        <v>4.2500000000000003E-2</v>
      </c>
    </row>
    <row r="11" spans="1:21" x14ac:dyDescent="0.35">
      <c r="A11" t="s">
        <v>75</v>
      </c>
      <c r="B11" s="31">
        <v>16</v>
      </c>
      <c r="C11" s="31">
        <v>28</v>
      </c>
      <c r="D11" s="31">
        <v>82</v>
      </c>
      <c r="E11" s="31">
        <v>41</v>
      </c>
      <c r="F11" s="31">
        <v>16</v>
      </c>
      <c r="G11" s="31">
        <v>27</v>
      </c>
      <c r="H11" s="31">
        <v>18</v>
      </c>
      <c r="I11" s="31">
        <v>16</v>
      </c>
      <c r="J11" s="31">
        <v>16</v>
      </c>
      <c r="L11" t="s">
        <v>75</v>
      </c>
      <c r="M11" s="30">
        <v>7.8399999999999997E-2</v>
      </c>
      <c r="N11" s="30">
        <v>7.1599999999999997E-2</v>
      </c>
      <c r="O11" s="30">
        <v>7.9399999999999998E-2</v>
      </c>
      <c r="P11" s="30">
        <v>7.8799999999999995E-2</v>
      </c>
      <c r="Q11" s="30">
        <v>7.9000000000000001E-2</v>
      </c>
      <c r="R11" s="30">
        <v>7.4999999999999997E-2</v>
      </c>
      <c r="S11" s="30">
        <v>7.4899999999999994E-2</v>
      </c>
      <c r="T11" s="30">
        <v>9.4500000000000001E-2</v>
      </c>
      <c r="U11" s="30">
        <v>3.78E-2</v>
      </c>
    </row>
    <row r="12" spans="1:21" x14ac:dyDescent="0.35">
      <c r="A12" t="s">
        <v>76</v>
      </c>
      <c r="B12" s="31">
        <v>16</v>
      </c>
      <c r="C12" s="31">
        <v>28</v>
      </c>
      <c r="D12" s="31">
        <v>79</v>
      </c>
      <c r="E12" s="31">
        <v>42</v>
      </c>
      <c r="F12" s="31">
        <v>16</v>
      </c>
      <c r="G12" s="31">
        <v>26</v>
      </c>
      <c r="H12" s="31">
        <v>18</v>
      </c>
      <c r="I12" s="31">
        <v>16</v>
      </c>
      <c r="J12" s="31">
        <v>16</v>
      </c>
      <c r="L12" t="s">
        <v>76</v>
      </c>
      <c r="M12" s="30">
        <v>7.4499999999999997E-2</v>
      </c>
      <c r="N12" s="30">
        <v>7.0800000000000002E-2</v>
      </c>
      <c r="O12" s="30">
        <v>7.6799999999999993E-2</v>
      </c>
      <c r="P12" s="30">
        <v>7.5200000000000003E-2</v>
      </c>
      <c r="Q12" s="30">
        <v>7.0499999999999993E-2</v>
      </c>
      <c r="R12" s="30">
        <v>7.0999999999999994E-2</v>
      </c>
      <c r="S12" s="30">
        <v>7.1999999999999995E-2</v>
      </c>
      <c r="T12" s="30">
        <v>7.9100000000000004E-2</v>
      </c>
      <c r="U12" s="30">
        <v>3.61E-2</v>
      </c>
    </row>
    <row r="13" spans="1:21" x14ac:dyDescent="0.35">
      <c r="A13" t="s">
        <v>77</v>
      </c>
      <c r="B13" s="31">
        <v>15</v>
      </c>
      <c r="C13" s="31">
        <v>26</v>
      </c>
      <c r="D13" s="31">
        <v>81</v>
      </c>
      <c r="E13" s="31">
        <v>40</v>
      </c>
      <c r="F13" s="31">
        <v>16</v>
      </c>
      <c r="G13" s="31">
        <v>26</v>
      </c>
      <c r="H13" s="31">
        <v>18</v>
      </c>
      <c r="I13" s="31">
        <v>16</v>
      </c>
      <c r="J13" s="31">
        <v>15</v>
      </c>
      <c r="L13" t="s">
        <v>77</v>
      </c>
      <c r="M13" s="30">
        <v>7.5999999999999998E-2</v>
      </c>
      <c r="N13" s="30">
        <v>7.2599999999999998E-2</v>
      </c>
      <c r="O13" s="30">
        <v>7.9000000000000001E-2</v>
      </c>
      <c r="P13" s="30">
        <v>7.4300000000000005E-2</v>
      </c>
      <c r="Q13" s="30">
        <v>7.3099999999999998E-2</v>
      </c>
      <c r="R13" s="30">
        <v>7.2800000000000004E-2</v>
      </c>
      <c r="S13" s="30">
        <v>7.2599999999999998E-2</v>
      </c>
      <c r="T13" s="30">
        <v>7.9399999999999998E-2</v>
      </c>
      <c r="U13" s="30">
        <v>3.6600000000000001E-2</v>
      </c>
    </row>
    <row r="14" spans="1:21" x14ac:dyDescent="0.35">
      <c r="A14" t="s">
        <v>78</v>
      </c>
      <c r="B14" s="31">
        <v>15</v>
      </c>
      <c r="C14" s="31">
        <v>26</v>
      </c>
      <c r="D14" s="31">
        <v>79</v>
      </c>
      <c r="E14" s="31">
        <v>41</v>
      </c>
      <c r="F14" s="31">
        <v>15</v>
      </c>
      <c r="G14" s="31">
        <v>25</v>
      </c>
      <c r="H14" s="31">
        <v>18</v>
      </c>
      <c r="I14" s="31">
        <v>15</v>
      </c>
      <c r="J14" s="31">
        <v>15</v>
      </c>
      <c r="L14" t="s">
        <v>78</v>
      </c>
      <c r="M14" s="30">
        <v>7.3999999999999996E-2</v>
      </c>
      <c r="N14" s="30">
        <v>6.6500000000000004E-2</v>
      </c>
      <c r="O14" s="30">
        <v>7.0699999999999999E-2</v>
      </c>
      <c r="P14" s="30">
        <v>6.9699999999999998E-2</v>
      </c>
      <c r="Q14" s="30">
        <v>7.0099999999999996E-2</v>
      </c>
      <c r="R14" s="30">
        <v>7.4999999999999997E-2</v>
      </c>
      <c r="S14" s="30">
        <v>6.8500000000000005E-2</v>
      </c>
      <c r="T14" s="30">
        <v>7.3899999999999993E-2</v>
      </c>
      <c r="U14" s="30">
        <v>3.9800000000000002E-2</v>
      </c>
    </row>
    <row r="16" spans="1:21" x14ac:dyDescent="0.35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35">
      <c r="A17" t="s">
        <v>70</v>
      </c>
      <c r="B17" s="33">
        <v>14</v>
      </c>
      <c r="C17" s="33">
        <v>41</v>
      </c>
      <c r="D17" s="33">
        <v>73</v>
      </c>
      <c r="E17" s="33">
        <v>75</v>
      </c>
      <c r="F17" s="33">
        <v>14</v>
      </c>
      <c r="G17" s="33">
        <v>48</v>
      </c>
      <c r="H17" s="33">
        <v>28</v>
      </c>
      <c r="I17" s="33">
        <v>15</v>
      </c>
      <c r="J17" s="33">
        <v>15</v>
      </c>
      <c r="L17" t="s">
        <v>70</v>
      </c>
      <c r="M17" s="32">
        <v>0.1139</v>
      </c>
      <c r="N17" s="32">
        <v>8.9499999999999996E-2</v>
      </c>
      <c r="O17" s="32">
        <v>6.2300000000000001E-2</v>
      </c>
      <c r="P17" s="32">
        <v>0.1052</v>
      </c>
      <c r="Q17" s="32">
        <v>0.1182</v>
      </c>
      <c r="R17" s="32">
        <v>8.3299999999999999E-2</v>
      </c>
      <c r="S17" s="32">
        <v>0.1082</v>
      </c>
      <c r="T17" s="32">
        <v>0.13980000000000001</v>
      </c>
      <c r="U17" s="32">
        <v>3.95E-2</v>
      </c>
    </row>
    <row r="18" spans="1:21" x14ac:dyDescent="0.35">
      <c r="A18" t="s">
        <v>73</v>
      </c>
      <c r="B18" s="33">
        <v>13</v>
      </c>
      <c r="C18" s="33">
        <v>43</v>
      </c>
      <c r="D18" s="33">
        <v>73</v>
      </c>
      <c r="E18" s="33">
        <v>74</v>
      </c>
      <c r="F18" s="33">
        <v>16</v>
      </c>
      <c r="G18" s="33">
        <v>50</v>
      </c>
      <c r="H18" s="33">
        <v>29</v>
      </c>
      <c r="I18" s="33">
        <v>15</v>
      </c>
      <c r="J18" s="33">
        <v>14</v>
      </c>
      <c r="L18" t="s">
        <v>73</v>
      </c>
      <c r="M18" s="32">
        <v>0.1158</v>
      </c>
      <c r="N18" s="32">
        <v>8.8400000000000006E-2</v>
      </c>
      <c r="O18" s="32">
        <v>6.2E-2</v>
      </c>
      <c r="P18" s="32">
        <v>0.1094</v>
      </c>
      <c r="Q18" s="32">
        <v>0.1195</v>
      </c>
      <c r="R18" s="32">
        <v>8.7400000000000005E-2</v>
      </c>
      <c r="S18" s="32">
        <v>0.1069</v>
      </c>
      <c r="T18" s="32">
        <v>0.1376</v>
      </c>
      <c r="U18" s="32">
        <v>3.8600000000000002E-2</v>
      </c>
    </row>
    <row r="19" spans="1:21" x14ac:dyDescent="0.35">
      <c r="A19" t="s">
        <v>72</v>
      </c>
      <c r="B19" s="33">
        <v>13</v>
      </c>
      <c r="C19" s="33">
        <v>47</v>
      </c>
      <c r="D19" s="33">
        <v>79</v>
      </c>
      <c r="E19" s="33">
        <v>77</v>
      </c>
      <c r="F19" s="33">
        <v>17</v>
      </c>
      <c r="G19" s="33">
        <v>50</v>
      </c>
      <c r="H19" s="33">
        <v>31</v>
      </c>
      <c r="I19" s="33">
        <v>15</v>
      </c>
      <c r="J19" s="33">
        <v>14</v>
      </c>
      <c r="L19" t="s">
        <v>72</v>
      </c>
      <c r="M19" s="32">
        <v>0.1157</v>
      </c>
      <c r="N19" s="32">
        <v>8.7900000000000006E-2</v>
      </c>
      <c r="O19" s="32">
        <v>6.1800000000000001E-2</v>
      </c>
      <c r="P19" s="32">
        <v>0.10639999999999999</v>
      </c>
      <c r="Q19" s="32">
        <v>0.11310000000000001</v>
      </c>
      <c r="R19" s="32">
        <v>8.2500000000000004E-2</v>
      </c>
      <c r="S19" s="32">
        <v>0.10349999999999999</v>
      </c>
      <c r="T19" s="32">
        <v>0.1346</v>
      </c>
      <c r="U19" s="32">
        <v>3.9199999999999999E-2</v>
      </c>
    </row>
    <row r="20" spans="1:21" x14ac:dyDescent="0.35">
      <c r="A20" t="s">
        <v>71</v>
      </c>
      <c r="B20" s="33">
        <v>15</v>
      </c>
      <c r="C20" s="33">
        <v>45</v>
      </c>
      <c r="D20" s="33">
        <v>81</v>
      </c>
      <c r="E20" s="33">
        <v>77</v>
      </c>
      <c r="F20" s="33">
        <v>17</v>
      </c>
      <c r="G20" s="33">
        <v>52</v>
      </c>
      <c r="H20" s="33">
        <v>30</v>
      </c>
      <c r="I20" s="33">
        <v>16</v>
      </c>
      <c r="J20" s="33">
        <v>15</v>
      </c>
      <c r="L20" t="s">
        <v>71</v>
      </c>
      <c r="M20" s="32">
        <v>0.107</v>
      </c>
      <c r="N20" s="32">
        <v>7.0000000000000007E-2</v>
      </c>
      <c r="O20" s="32">
        <v>6.3E-2</v>
      </c>
      <c r="P20" s="32">
        <v>0.1125</v>
      </c>
      <c r="Q20" s="32">
        <v>0.12230000000000001</v>
      </c>
      <c r="R20" s="32">
        <v>8.8099999999999998E-2</v>
      </c>
      <c r="S20" s="32">
        <v>0.10879999999999999</v>
      </c>
      <c r="T20" s="32">
        <v>0.14230000000000001</v>
      </c>
      <c r="U20" s="32">
        <v>0.04</v>
      </c>
    </row>
    <row r="21" spans="1:21" x14ac:dyDescent="0.35">
      <c r="A21" t="s">
        <v>75</v>
      </c>
      <c r="B21" s="33">
        <v>14</v>
      </c>
      <c r="C21" s="33">
        <v>43</v>
      </c>
      <c r="D21" s="33">
        <v>66</v>
      </c>
      <c r="E21" s="33">
        <v>68</v>
      </c>
      <c r="F21" s="33">
        <v>15</v>
      </c>
      <c r="G21" s="33">
        <v>45</v>
      </c>
      <c r="H21" s="33">
        <v>27</v>
      </c>
      <c r="I21" s="33">
        <v>15</v>
      </c>
      <c r="J21" s="33">
        <v>15</v>
      </c>
      <c r="L21" t="s">
        <v>75</v>
      </c>
      <c r="M21" s="32">
        <v>0.1216</v>
      </c>
      <c r="N21" s="32">
        <v>0.1003</v>
      </c>
      <c r="O21" s="32">
        <v>7.2499999999999995E-2</v>
      </c>
      <c r="P21" s="32">
        <v>0.1244</v>
      </c>
      <c r="Q21" s="32">
        <v>0.1208</v>
      </c>
      <c r="R21" s="32">
        <v>9.7100000000000006E-2</v>
      </c>
      <c r="S21" s="32">
        <v>0.1205</v>
      </c>
      <c r="T21" s="32">
        <v>0.1278</v>
      </c>
      <c r="U21" s="32">
        <v>3.8600000000000002E-2</v>
      </c>
    </row>
    <row r="22" spans="1:21" x14ac:dyDescent="0.35">
      <c r="A22" t="s">
        <v>76</v>
      </c>
      <c r="B22" s="33">
        <v>15</v>
      </c>
      <c r="C22" s="33">
        <v>43</v>
      </c>
      <c r="D22" s="33">
        <v>66</v>
      </c>
      <c r="E22" s="33">
        <v>69</v>
      </c>
      <c r="F22" s="33">
        <v>16</v>
      </c>
      <c r="G22" s="33">
        <v>45</v>
      </c>
      <c r="H22" s="33">
        <v>28</v>
      </c>
      <c r="I22" s="33">
        <v>15</v>
      </c>
      <c r="J22" s="33">
        <v>14</v>
      </c>
      <c r="L22" t="s">
        <v>76</v>
      </c>
      <c r="M22" s="32">
        <v>0.11840000000000001</v>
      </c>
      <c r="N22" s="32">
        <v>0.10059999999999999</v>
      </c>
      <c r="O22" s="32">
        <v>6.6799999999999998E-2</v>
      </c>
      <c r="P22" s="32">
        <v>0.1168</v>
      </c>
      <c r="Q22" s="32">
        <v>0.1167</v>
      </c>
      <c r="R22" s="32">
        <v>9.1700000000000004E-2</v>
      </c>
      <c r="S22" s="32">
        <v>0.1124</v>
      </c>
      <c r="T22" s="32">
        <v>0.1159</v>
      </c>
      <c r="U22" s="32">
        <v>3.6200000000000003E-2</v>
      </c>
    </row>
    <row r="23" spans="1:21" x14ac:dyDescent="0.35">
      <c r="A23" t="s">
        <v>77</v>
      </c>
      <c r="B23" s="33">
        <v>13</v>
      </c>
      <c r="C23" s="33">
        <v>43</v>
      </c>
      <c r="D23" s="33">
        <v>67</v>
      </c>
      <c r="E23" s="33">
        <v>68</v>
      </c>
      <c r="F23" s="33">
        <v>16</v>
      </c>
      <c r="G23" s="33">
        <v>45</v>
      </c>
      <c r="H23" s="33">
        <v>28</v>
      </c>
      <c r="I23" s="33">
        <v>14</v>
      </c>
      <c r="J23" s="33">
        <v>14</v>
      </c>
      <c r="L23" t="s">
        <v>77</v>
      </c>
      <c r="M23" s="32">
        <v>0.121</v>
      </c>
      <c r="N23" s="32">
        <v>9.7100000000000006E-2</v>
      </c>
      <c r="O23" s="32">
        <v>6.54E-2</v>
      </c>
      <c r="P23" s="32">
        <v>0.1201</v>
      </c>
      <c r="Q23" s="32">
        <v>0.1137</v>
      </c>
      <c r="R23" s="32">
        <v>9.2499999999999999E-2</v>
      </c>
      <c r="S23" s="32">
        <v>0.1159</v>
      </c>
      <c r="T23" s="32">
        <v>0.1201</v>
      </c>
      <c r="U23" s="32">
        <v>3.5499999999999997E-2</v>
      </c>
    </row>
    <row r="24" spans="1:21" x14ac:dyDescent="0.35">
      <c r="A24" t="s">
        <v>78</v>
      </c>
      <c r="B24" s="33">
        <v>15</v>
      </c>
      <c r="C24" s="33">
        <v>42</v>
      </c>
      <c r="D24" s="33">
        <v>62</v>
      </c>
      <c r="E24" s="33">
        <v>66</v>
      </c>
      <c r="F24" s="33">
        <v>16</v>
      </c>
      <c r="G24" s="33">
        <v>43</v>
      </c>
      <c r="H24" s="33">
        <v>27</v>
      </c>
      <c r="I24" s="33">
        <v>15</v>
      </c>
      <c r="J24" s="33">
        <v>15</v>
      </c>
      <c r="L24" t="s">
        <v>78</v>
      </c>
      <c r="M24" s="32">
        <v>0.1124</v>
      </c>
      <c r="N24" s="32">
        <v>9.4500000000000001E-2</v>
      </c>
      <c r="O24" s="32">
        <v>6.3200000000000006E-2</v>
      </c>
      <c r="P24" s="32">
        <v>0.11219999999999999</v>
      </c>
      <c r="Q24" s="32">
        <v>0.1085</v>
      </c>
      <c r="R24" s="32">
        <v>8.5800000000000001E-2</v>
      </c>
      <c r="S24" s="32">
        <v>0.1069</v>
      </c>
      <c r="T24" s="32">
        <v>0.1123</v>
      </c>
      <c r="U24" s="32">
        <v>3.78E-2</v>
      </c>
    </row>
    <row r="26" spans="1:21" x14ac:dyDescent="0.35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35">
      <c r="A27" t="s">
        <v>70</v>
      </c>
      <c r="B27" s="35">
        <v>20</v>
      </c>
      <c r="C27" s="35">
        <v>128</v>
      </c>
      <c r="D27" s="35">
        <v>133</v>
      </c>
      <c r="E27" s="35">
        <v>189</v>
      </c>
      <c r="F27" s="35">
        <v>22</v>
      </c>
      <c r="G27" s="35">
        <v>141</v>
      </c>
      <c r="H27" s="35">
        <v>51</v>
      </c>
      <c r="I27" s="35">
        <v>20</v>
      </c>
      <c r="J27" s="35">
        <v>17</v>
      </c>
      <c r="L27" t="s">
        <v>70</v>
      </c>
      <c r="M27" s="34">
        <v>0.2298</v>
      </c>
      <c r="N27" s="34">
        <v>0.1933</v>
      </c>
      <c r="O27" s="34">
        <v>6.8199999999999997E-2</v>
      </c>
      <c r="P27" s="34">
        <v>0.2228</v>
      </c>
      <c r="Q27" s="34">
        <v>0.25700000000000001</v>
      </c>
      <c r="R27" s="34">
        <v>0.13200000000000001</v>
      </c>
      <c r="S27" s="34">
        <v>0.22639999999999999</v>
      </c>
      <c r="T27" s="34">
        <v>0.25800000000000001</v>
      </c>
      <c r="U27" s="34">
        <v>3.8399999999999997E-2</v>
      </c>
    </row>
    <row r="28" spans="1:21" x14ac:dyDescent="0.35">
      <c r="A28" t="s">
        <v>73</v>
      </c>
      <c r="B28" s="35">
        <v>17</v>
      </c>
      <c r="C28" s="35">
        <v>131</v>
      </c>
      <c r="D28" s="35">
        <v>119</v>
      </c>
      <c r="E28" s="35">
        <v>177</v>
      </c>
      <c r="F28" s="35">
        <v>21</v>
      </c>
      <c r="G28" s="35">
        <v>143</v>
      </c>
      <c r="H28" s="35">
        <v>55</v>
      </c>
      <c r="I28" s="35">
        <v>20</v>
      </c>
      <c r="J28" s="35">
        <v>16</v>
      </c>
      <c r="L28" t="s">
        <v>73</v>
      </c>
      <c r="M28" s="34">
        <v>0.21829999999999999</v>
      </c>
      <c r="N28" s="34">
        <v>0.18859999999999999</v>
      </c>
      <c r="O28" s="34">
        <v>6.5199999999999994E-2</v>
      </c>
      <c r="P28" s="34">
        <v>0.22289999999999999</v>
      </c>
      <c r="Q28" s="34">
        <v>0.2402</v>
      </c>
      <c r="R28" s="34">
        <v>0.13519999999999999</v>
      </c>
      <c r="S28" s="34">
        <v>0.23130000000000001</v>
      </c>
      <c r="T28" s="34">
        <v>0.24909999999999999</v>
      </c>
      <c r="U28" s="34">
        <v>4.1200000000000001E-2</v>
      </c>
    </row>
    <row r="29" spans="1:21" x14ac:dyDescent="0.35">
      <c r="A29" t="s">
        <v>72</v>
      </c>
      <c r="B29" s="35">
        <v>19</v>
      </c>
      <c r="C29" s="35">
        <v>134</v>
      </c>
      <c r="D29" s="35">
        <v>139</v>
      </c>
      <c r="E29" s="35">
        <v>200</v>
      </c>
      <c r="F29" s="35">
        <v>22</v>
      </c>
      <c r="G29" s="35">
        <v>144</v>
      </c>
      <c r="H29" s="35">
        <v>55</v>
      </c>
      <c r="I29" s="35">
        <v>21</v>
      </c>
      <c r="J29" s="35">
        <v>17</v>
      </c>
      <c r="L29" t="s">
        <v>72</v>
      </c>
      <c r="M29" s="34">
        <v>0.219</v>
      </c>
      <c r="N29" s="34">
        <v>0.17580000000000001</v>
      </c>
      <c r="O29" s="34">
        <v>6.7199999999999996E-2</v>
      </c>
      <c r="P29" s="34">
        <v>0.20039999999999999</v>
      </c>
      <c r="Q29" s="34">
        <v>0.23350000000000001</v>
      </c>
      <c r="R29" s="34">
        <v>0.12280000000000001</v>
      </c>
      <c r="S29" s="34">
        <v>0.21840000000000001</v>
      </c>
      <c r="T29" s="34">
        <v>0.24690000000000001</v>
      </c>
      <c r="U29" s="34">
        <v>4.2700000000000002E-2</v>
      </c>
    </row>
    <row r="30" spans="1:21" x14ac:dyDescent="0.35">
      <c r="A30" t="s">
        <v>71</v>
      </c>
      <c r="B30" s="35">
        <v>20</v>
      </c>
      <c r="C30" s="35">
        <v>133</v>
      </c>
      <c r="D30" s="35">
        <v>138</v>
      </c>
      <c r="E30" s="35">
        <v>196</v>
      </c>
      <c r="F30" s="35">
        <v>22</v>
      </c>
      <c r="G30" s="35">
        <v>150</v>
      </c>
      <c r="H30" s="35">
        <v>55</v>
      </c>
      <c r="I30" s="35">
        <v>20</v>
      </c>
      <c r="J30" s="35">
        <v>17</v>
      </c>
      <c r="L30" t="s">
        <v>71</v>
      </c>
      <c r="M30" s="34">
        <v>0.2117</v>
      </c>
      <c r="N30" s="34">
        <v>0.20119999999999999</v>
      </c>
      <c r="O30" s="34">
        <v>6.8199999999999997E-2</v>
      </c>
      <c r="P30" s="34">
        <v>0.2306</v>
      </c>
      <c r="Q30" s="34">
        <v>0.25440000000000002</v>
      </c>
      <c r="R30" s="34">
        <v>0.1351</v>
      </c>
      <c r="S30" s="34">
        <v>0.21990000000000001</v>
      </c>
      <c r="T30" s="34">
        <v>0.2515</v>
      </c>
      <c r="U30" s="34">
        <v>4.2500000000000003E-2</v>
      </c>
    </row>
    <row r="31" spans="1:21" x14ac:dyDescent="0.35">
      <c r="A31" t="s">
        <v>75</v>
      </c>
      <c r="B31" s="35">
        <v>19</v>
      </c>
      <c r="C31" s="35">
        <v>105</v>
      </c>
      <c r="D31" s="35">
        <v>99</v>
      </c>
      <c r="E31" s="35">
        <v>163</v>
      </c>
      <c r="F31" s="35">
        <v>22</v>
      </c>
      <c r="G31" s="35">
        <v>139</v>
      </c>
      <c r="H31" s="35">
        <v>44</v>
      </c>
      <c r="I31" s="35">
        <v>20</v>
      </c>
      <c r="J31" s="35">
        <v>18</v>
      </c>
      <c r="L31" t="s">
        <v>75</v>
      </c>
      <c r="M31" s="34">
        <v>0.28070000000000001</v>
      </c>
      <c r="N31" s="34">
        <v>0.2041</v>
      </c>
      <c r="O31" s="34">
        <v>7.7600000000000002E-2</v>
      </c>
      <c r="P31" s="34">
        <v>0.2445</v>
      </c>
      <c r="Q31" s="34">
        <v>0.26840000000000003</v>
      </c>
      <c r="R31" s="34">
        <v>0.17460000000000001</v>
      </c>
      <c r="S31" s="34">
        <v>0.22320000000000001</v>
      </c>
      <c r="T31" s="34">
        <v>0.29039999999999999</v>
      </c>
      <c r="U31" s="34">
        <v>3.7900000000000003E-2</v>
      </c>
    </row>
    <row r="32" spans="1:21" x14ac:dyDescent="0.35">
      <c r="A32" t="s">
        <v>76</v>
      </c>
      <c r="B32" s="35">
        <v>20</v>
      </c>
      <c r="C32" s="35">
        <v>99</v>
      </c>
      <c r="D32" s="35">
        <v>96</v>
      </c>
      <c r="E32" s="35">
        <v>160</v>
      </c>
      <c r="F32" s="35">
        <v>22</v>
      </c>
      <c r="G32" s="35">
        <v>139</v>
      </c>
      <c r="H32" s="35">
        <v>45</v>
      </c>
      <c r="I32" s="35">
        <v>22</v>
      </c>
      <c r="J32" s="35">
        <v>18</v>
      </c>
      <c r="L32" t="s">
        <v>76</v>
      </c>
      <c r="M32" s="34">
        <v>0.26190000000000002</v>
      </c>
      <c r="N32" s="34">
        <v>0.19589999999999999</v>
      </c>
      <c r="O32" s="34">
        <v>7.0099999999999996E-2</v>
      </c>
      <c r="P32" s="34">
        <v>0.2321</v>
      </c>
      <c r="Q32" s="34">
        <v>0.2515</v>
      </c>
      <c r="R32" s="34">
        <v>0.16619999999999999</v>
      </c>
      <c r="S32" s="34">
        <v>0.2006</v>
      </c>
      <c r="T32" s="34">
        <v>0.26</v>
      </c>
      <c r="U32" s="34">
        <v>3.6900000000000002E-2</v>
      </c>
    </row>
    <row r="33" spans="1:21" x14ac:dyDescent="0.35">
      <c r="A33" t="s">
        <v>77</v>
      </c>
      <c r="B33" s="35">
        <v>18</v>
      </c>
      <c r="C33" s="35">
        <v>103</v>
      </c>
      <c r="D33" s="35">
        <v>96</v>
      </c>
      <c r="E33" s="35">
        <v>159</v>
      </c>
      <c r="F33" s="35">
        <v>23</v>
      </c>
      <c r="G33" s="35">
        <v>137</v>
      </c>
      <c r="H33" s="35">
        <v>43</v>
      </c>
      <c r="I33" s="35">
        <v>21</v>
      </c>
      <c r="J33" s="35">
        <v>17</v>
      </c>
      <c r="L33" t="s">
        <v>77</v>
      </c>
      <c r="M33" s="34">
        <v>0.27279999999999999</v>
      </c>
      <c r="N33" s="34">
        <v>0.20080000000000001</v>
      </c>
      <c r="O33" s="34">
        <v>7.0300000000000001E-2</v>
      </c>
      <c r="P33" s="34">
        <v>0.2316</v>
      </c>
      <c r="Q33" s="34">
        <v>0.25419999999999998</v>
      </c>
      <c r="R33" s="34">
        <v>0.159</v>
      </c>
      <c r="S33" s="34">
        <v>0.2104</v>
      </c>
      <c r="T33" s="34">
        <v>0.25409999999999999</v>
      </c>
      <c r="U33" s="34">
        <v>3.73E-2</v>
      </c>
    </row>
    <row r="34" spans="1:21" x14ac:dyDescent="0.35">
      <c r="A34" t="s">
        <v>78</v>
      </c>
      <c r="B34" s="35">
        <v>20</v>
      </c>
      <c r="C34" s="35">
        <v>101</v>
      </c>
      <c r="D34" s="35">
        <v>93</v>
      </c>
      <c r="E34" s="35">
        <v>155</v>
      </c>
      <c r="F34" s="35">
        <v>22</v>
      </c>
      <c r="G34" s="35">
        <v>131</v>
      </c>
      <c r="H34" s="35">
        <v>42</v>
      </c>
      <c r="I34" s="35">
        <v>20</v>
      </c>
      <c r="J34" s="35">
        <v>17</v>
      </c>
      <c r="L34" t="s">
        <v>78</v>
      </c>
      <c r="M34" s="34">
        <v>0.25590000000000002</v>
      </c>
      <c r="N34" s="34">
        <v>0.1905</v>
      </c>
      <c r="O34" s="34">
        <v>6.3500000000000001E-2</v>
      </c>
      <c r="P34" s="34">
        <v>0.2218</v>
      </c>
      <c r="Q34" s="34">
        <v>0.24199999999999999</v>
      </c>
      <c r="R34" s="34">
        <v>0.14979999999999999</v>
      </c>
      <c r="S34" s="34">
        <v>0.19939999999999999</v>
      </c>
      <c r="T34" s="34">
        <v>0.2482</v>
      </c>
      <c r="U34" s="34">
        <v>4.02E-2</v>
      </c>
    </row>
    <row r="36" spans="1:21" x14ac:dyDescent="0.35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35">
      <c r="A37" t="s">
        <v>70</v>
      </c>
      <c r="B37" s="36">
        <v>17</v>
      </c>
      <c r="C37" s="36">
        <v>124</v>
      </c>
      <c r="D37" s="36">
        <v>125</v>
      </c>
      <c r="E37" s="36">
        <v>177</v>
      </c>
      <c r="F37" s="36">
        <v>20</v>
      </c>
      <c r="G37" s="36">
        <v>128</v>
      </c>
      <c r="H37" s="36">
        <v>42</v>
      </c>
      <c r="I37" s="36">
        <v>17</v>
      </c>
      <c r="J37" s="36">
        <v>13</v>
      </c>
      <c r="L37" t="s">
        <v>70</v>
      </c>
      <c r="M37" s="37">
        <v>0.34539999999999998</v>
      </c>
      <c r="N37" s="37">
        <v>0.28129999999999999</v>
      </c>
      <c r="O37" s="37">
        <v>7.1199999999999999E-2</v>
      </c>
      <c r="P37" s="37">
        <v>0.26829999999999998</v>
      </c>
      <c r="Q37" s="37">
        <v>0.30730000000000002</v>
      </c>
      <c r="R37" s="37">
        <v>0.22839999999999999</v>
      </c>
      <c r="S37" s="37">
        <v>0.30099999999999999</v>
      </c>
      <c r="T37" s="37">
        <v>0.32619999999999999</v>
      </c>
      <c r="U37" s="37">
        <v>4.0300000000000002E-2</v>
      </c>
    </row>
    <row r="38" spans="1:21" x14ac:dyDescent="0.35">
      <c r="A38" t="s">
        <v>73</v>
      </c>
      <c r="B38" s="36">
        <v>16</v>
      </c>
      <c r="C38" s="36">
        <v>126</v>
      </c>
      <c r="D38" s="36">
        <v>121</v>
      </c>
      <c r="E38" s="36">
        <v>175</v>
      </c>
      <c r="F38" s="36">
        <v>20</v>
      </c>
      <c r="G38" s="36">
        <v>133</v>
      </c>
      <c r="H38" s="36">
        <v>44</v>
      </c>
      <c r="I38" s="36">
        <v>19</v>
      </c>
      <c r="J38" s="36">
        <v>13</v>
      </c>
      <c r="L38" t="s">
        <v>73</v>
      </c>
      <c r="M38" s="37">
        <v>0.3352</v>
      </c>
      <c r="N38" s="37">
        <v>0.28220000000000001</v>
      </c>
      <c r="O38" s="37">
        <v>7.1199999999999999E-2</v>
      </c>
      <c r="P38" s="37">
        <v>0.26479999999999998</v>
      </c>
      <c r="Q38" s="37">
        <v>0.30370000000000003</v>
      </c>
      <c r="R38" s="37">
        <v>0.22309999999999999</v>
      </c>
      <c r="S38" s="37">
        <v>0.30009999999999998</v>
      </c>
      <c r="T38" s="37">
        <v>0.32750000000000001</v>
      </c>
      <c r="U38" s="37">
        <v>4.1700000000000001E-2</v>
      </c>
    </row>
    <row r="39" spans="1:21" x14ac:dyDescent="0.35">
      <c r="A39" t="s">
        <v>72</v>
      </c>
      <c r="B39" s="36">
        <v>16</v>
      </c>
      <c r="C39" s="36">
        <v>136</v>
      </c>
      <c r="D39" s="36">
        <v>132</v>
      </c>
      <c r="E39" s="36">
        <v>182</v>
      </c>
      <c r="F39" s="36">
        <v>20</v>
      </c>
      <c r="G39" s="36">
        <v>138</v>
      </c>
      <c r="H39" s="36">
        <v>46</v>
      </c>
      <c r="I39" s="36">
        <v>19</v>
      </c>
      <c r="J39" s="36">
        <v>15</v>
      </c>
      <c r="L39" t="s">
        <v>72</v>
      </c>
      <c r="M39" s="37">
        <v>0.34</v>
      </c>
      <c r="N39" s="37">
        <v>0.28139999999999998</v>
      </c>
      <c r="O39" s="37">
        <v>7.2300000000000003E-2</v>
      </c>
      <c r="P39" s="37">
        <v>0.2631</v>
      </c>
      <c r="Q39" s="37">
        <v>0.28949999999999998</v>
      </c>
      <c r="R39" s="37">
        <v>0.2077</v>
      </c>
      <c r="S39" s="37">
        <v>0.28289999999999998</v>
      </c>
      <c r="T39" s="37">
        <v>0.30649999999999999</v>
      </c>
      <c r="U39" s="37">
        <v>4.1700000000000001E-2</v>
      </c>
    </row>
    <row r="40" spans="1:21" x14ac:dyDescent="0.35">
      <c r="A40" t="s">
        <v>71</v>
      </c>
      <c r="B40" s="36">
        <v>18</v>
      </c>
      <c r="C40" s="36">
        <v>138</v>
      </c>
      <c r="D40" s="36">
        <v>130</v>
      </c>
      <c r="E40" s="36">
        <v>190</v>
      </c>
      <c r="F40" s="36">
        <v>20</v>
      </c>
      <c r="G40" s="36">
        <v>141</v>
      </c>
      <c r="H40" s="36">
        <v>46</v>
      </c>
      <c r="I40" s="36">
        <v>18</v>
      </c>
      <c r="J40" s="36">
        <v>14</v>
      </c>
      <c r="L40" t="s">
        <v>71</v>
      </c>
      <c r="M40" s="37">
        <v>0.3211</v>
      </c>
      <c r="N40" s="37">
        <v>0.28989999999999999</v>
      </c>
      <c r="O40" s="37">
        <v>7.2900000000000006E-2</v>
      </c>
      <c r="P40" s="37">
        <v>0.28610000000000002</v>
      </c>
      <c r="Q40" s="37">
        <v>0.30919999999999997</v>
      </c>
      <c r="R40" s="37">
        <v>0.23169999999999999</v>
      </c>
      <c r="S40" s="37">
        <v>0.30330000000000001</v>
      </c>
      <c r="T40" s="37">
        <v>0.3301</v>
      </c>
      <c r="U40" s="37">
        <v>4.5400000000000003E-2</v>
      </c>
    </row>
    <row r="41" spans="1:21" x14ac:dyDescent="0.35">
      <c r="A41" t="s">
        <v>75</v>
      </c>
      <c r="B41" s="36">
        <v>17</v>
      </c>
      <c r="C41" s="36">
        <v>123</v>
      </c>
      <c r="D41" s="36">
        <v>88</v>
      </c>
      <c r="E41" s="36">
        <v>163</v>
      </c>
      <c r="F41" s="36">
        <v>19</v>
      </c>
      <c r="G41" s="36">
        <v>142</v>
      </c>
      <c r="H41" s="36">
        <v>37</v>
      </c>
      <c r="I41" s="36">
        <v>17</v>
      </c>
      <c r="J41" s="36">
        <v>14</v>
      </c>
      <c r="L41" t="s">
        <v>75</v>
      </c>
      <c r="M41" s="37">
        <v>0.36259999999999998</v>
      </c>
      <c r="N41" s="37">
        <v>0.30109999999999998</v>
      </c>
      <c r="O41" s="37">
        <v>7.1400000000000005E-2</v>
      </c>
      <c r="P41" s="37">
        <v>0.35120000000000001</v>
      </c>
      <c r="Q41" s="37">
        <v>0.37159999999999999</v>
      </c>
      <c r="R41" s="37">
        <v>0.30919999999999997</v>
      </c>
      <c r="S41" s="37">
        <v>0.27429999999999999</v>
      </c>
      <c r="T41" s="37">
        <v>0.41170000000000001</v>
      </c>
      <c r="U41" s="37">
        <v>3.8100000000000002E-2</v>
      </c>
    </row>
    <row r="42" spans="1:21" x14ac:dyDescent="0.35">
      <c r="A42" t="s">
        <v>76</v>
      </c>
      <c r="B42" s="36">
        <v>15</v>
      </c>
      <c r="C42" s="36">
        <v>115</v>
      </c>
      <c r="D42" s="36">
        <v>87</v>
      </c>
      <c r="E42" s="36">
        <v>170</v>
      </c>
      <c r="F42" s="36">
        <v>20</v>
      </c>
      <c r="G42" s="36">
        <v>138</v>
      </c>
      <c r="H42" s="36">
        <v>35</v>
      </c>
      <c r="I42" s="36">
        <v>17</v>
      </c>
      <c r="J42" s="36">
        <v>13</v>
      </c>
      <c r="L42" t="s">
        <v>76</v>
      </c>
      <c r="M42" s="37">
        <v>0.36009999999999998</v>
      </c>
      <c r="N42" s="37">
        <v>0.30869999999999997</v>
      </c>
      <c r="O42" s="37">
        <v>6.7400000000000002E-2</v>
      </c>
      <c r="P42" s="37">
        <v>0.34499999999999997</v>
      </c>
      <c r="Q42" s="37">
        <v>0.34739999999999999</v>
      </c>
      <c r="R42" s="37">
        <v>0.30630000000000002</v>
      </c>
      <c r="S42" s="37">
        <v>0.27179999999999999</v>
      </c>
      <c r="T42" s="37">
        <v>0.38140000000000002</v>
      </c>
      <c r="U42" s="37">
        <v>3.5900000000000001E-2</v>
      </c>
    </row>
    <row r="43" spans="1:21" x14ac:dyDescent="0.35">
      <c r="A43" t="s">
        <v>77</v>
      </c>
      <c r="B43" s="36">
        <v>16</v>
      </c>
      <c r="C43" s="36">
        <v>121</v>
      </c>
      <c r="D43" s="36">
        <v>90</v>
      </c>
      <c r="E43" s="36">
        <v>174</v>
      </c>
      <c r="F43" s="36">
        <v>19</v>
      </c>
      <c r="G43" s="36">
        <v>142</v>
      </c>
      <c r="H43" s="36">
        <v>35</v>
      </c>
      <c r="I43" s="36">
        <v>17</v>
      </c>
      <c r="J43" s="36">
        <v>12</v>
      </c>
      <c r="L43" t="s">
        <v>77</v>
      </c>
      <c r="M43" s="37">
        <v>0.35339999999999999</v>
      </c>
      <c r="N43" s="37">
        <v>0.29820000000000002</v>
      </c>
      <c r="O43" s="37">
        <v>6.8400000000000002E-2</v>
      </c>
      <c r="P43" s="37">
        <v>0.34310000000000002</v>
      </c>
      <c r="Q43" s="37">
        <v>0.34460000000000002</v>
      </c>
      <c r="R43" s="37">
        <v>0.29120000000000001</v>
      </c>
      <c r="S43" s="37">
        <v>0.26989999999999997</v>
      </c>
      <c r="T43" s="37">
        <v>0.3921</v>
      </c>
      <c r="U43" s="37">
        <v>3.5799999999999998E-2</v>
      </c>
    </row>
    <row r="44" spans="1:21" x14ac:dyDescent="0.35">
      <c r="A44" t="s">
        <v>78</v>
      </c>
      <c r="B44" s="36">
        <v>17</v>
      </c>
      <c r="C44" s="36">
        <v>116</v>
      </c>
      <c r="D44" s="36">
        <v>83</v>
      </c>
      <c r="E44" s="36">
        <v>160</v>
      </c>
      <c r="F44" s="36">
        <v>19</v>
      </c>
      <c r="G44" s="36">
        <v>139</v>
      </c>
      <c r="H44" s="36">
        <v>34</v>
      </c>
      <c r="I44" s="36">
        <v>18</v>
      </c>
      <c r="J44" s="36">
        <v>14</v>
      </c>
      <c r="L44" t="s">
        <v>78</v>
      </c>
      <c r="M44" s="37">
        <v>0.33839999999999998</v>
      </c>
      <c r="N44" s="37">
        <v>0.28310000000000002</v>
      </c>
      <c r="O44" s="37">
        <v>6.4699999999999994E-2</v>
      </c>
      <c r="P44" s="37">
        <v>0.32150000000000001</v>
      </c>
      <c r="Q44" s="37">
        <v>0.33139999999999997</v>
      </c>
      <c r="R44" s="37">
        <v>0.27360000000000001</v>
      </c>
      <c r="S44" s="37">
        <v>0.26669999999999999</v>
      </c>
      <c r="T44" s="37">
        <v>0.36020000000000002</v>
      </c>
      <c r="U44" s="37">
        <v>3.7999999999999999E-2</v>
      </c>
    </row>
    <row r="49" spans="2:10" x14ac:dyDescent="0.35">
      <c r="B49" t="s">
        <v>163</v>
      </c>
    </row>
    <row r="50" spans="2:10" x14ac:dyDescent="0.3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x14ac:dyDescent="0.3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x14ac:dyDescent="0.3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x14ac:dyDescent="0.3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x14ac:dyDescent="0.3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x14ac:dyDescent="0.3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x14ac:dyDescent="0.3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x14ac:dyDescent="0.3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80"/>
  <sheetViews>
    <sheetView tabSelected="1" topLeftCell="B1" zoomScale="30" zoomScaleNormal="30" workbookViewId="0">
      <selection activeCell="AV22" sqref="AV22"/>
    </sheetView>
  </sheetViews>
  <sheetFormatPr defaultColWidth="10.90625" defaultRowHeight="14.5" x14ac:dyDescent="0.35"/>
  <cols>
    <col min="1" max="1" width="40.453125" customWidth="1"/>
    <col min="2" max="2" width="9.6328125" customWidth="1"/>
    <col min="3" max="3" width="9.1796875" customWidth="1"/>
    <col min="4" max="4" width="9.36328125" customWidth="1"/>
    <col min="5" max="5" width="9.453125" customWidth="1"/>
    <col min="6" max="7" width="10.81640625" hidden="1" customWidth="1"/>
    <col min="8" max="8" width="3.453125" customWidth="1"/>
    <col min="9" max="9" width="9.453125" customWidth="1"/>
    <col min="10" max="10" width="9" customWidth="1"/>
    <col min="11" max="12" width="9.36328125" customWidth="1"/>
    <col min="13" max="14" width="10.81640625" hidden="1" customWidth="1"/>
    <col min="15" max="15" width="3.36328125" customWidth="1"/>
    <col min="16" max="16" width="9.36328125" customWidth="1"/>
    <col min="17" max="18" width="9.453125" customWidth="1"/>
    <col min="19" max="19" width="9" customWidth="1"/>
    <col min="20" max="21" width="10.81640625" hidden="1" customWidth="1"/>
    <col min="22" max="22" width="3.1796875" customWidth="1"/>
    <col min="23" max="23" width="9.1796875" customWidth="1"/>
    <col min="24" max="24" width="9.6328125" customWidth="1"/>
    <col min="25" max="25" width="9.453125" customWidth="1"/>
    <col min="26" max="26" width="9.1796875" customWidth="1"/>
    <col min="27" max="28" width="10.81640625" hidden="1" customWidth="1"/>
    <col min="29" max="29" width="3.1796875" customWidth="1"/>
    <col min="30" max="30" width="9.1796875" customWidth="1"/>
    <col min="31" max="32" width="9.453125" customWidth="1"/>
    <col min="33" max="33" width="9.6328125" customWidth="1"/>
    <col min="34" max="35" width="10.81640625" hidden="1" customWidth="1"/>
    <col min="36" max="36" width="3.36328125" customWidth="1"/>
    <col min="42" max="47" width="0" hidden="1" customWidth="1"/>
    <col min="48" max="48" width="34.1796875" customWidth="1"/>
  </cols>
  <sheetData>
    <row r="1" spans="1:72" ht="18.5" x14ac:dyDescent="0.45">
      <c r="A1" s="17" t="s">
        <v>25</v>
      </c>
      <c r="B1" s="10" t="s">
        <v>32</v>
      </c>
      <c r="I1" s="16" t="s">
        <v>90</v>
      </c>
      <c r="AW1">
        <v>0</v>
      </c>
      <c r="AX1">
        <v>2</v>
      </c>
      <c r="AY1">
        <v>4</v>
      </c>
      <c r="AZ1">
        <v>6</v>
      </c>
      <c r="BB1">
        <v>0</v>
      </c>
      <c r="BC1">
        <v>2</v>
      </c>
      <c r="BD1">
        <v>4</v>
      </c>
      <c r="BE1">
        <v>6</v>
      </c>
      <c r="BG1">
        <v>0</v>
      </c>
      <c r="BH1">
        <v>2</v>
      </c>
      <c r="BI1">
        <v>4</v>
      </c>
      <c r="BJ1">
        <v>6</v>
      </c>
      <c r="BL1" t="s">
        <v>167</v>
      </c>
      <c r="BM1" t="s">
        <v>168</v>
      </c>
      <c r="BN1" t="s">
        <v>169</v>
      </c>
      <c r="BO1" t="s">
        <v>170</v>
      </c>
      <c r="BQ1" t="s">
        <v>167</v>
      </c>
      <c r="BR1" t="s">
        <v>168</v>
      </c>
      <c r="BS1" t="s">
        <v>169</v>
      </c>
      <c r="BT1" t="s">
        <v>170</v>
      </c>
    </row>
    <row r="2" spans="1:72" x14ac:dyDescent="0.35">
      <c r="A2" t="s">
        <v>24</v>
      </c>
      <c r="B2" s="21">
        <f>'OD600 reference point'!B9</f>
        <v>3.5940803382663842</v>
      </c>
      <c r="I2" s="16" t="s">
        <v>164</v>
      </c>
      <c r="AO2" t="s">
        <v>44</v>
      </c>
      <c r="AW2">
        <v>2.517500000000001E-2</v>
      </c>
      <c r="AX2">
        <v>7.1975000000000011E-2</v>
      </c>
      <c r="AY2">
        <v>0.18787500000000001</v>
      </c>
      <c r="AZ2">
        <v>0.30347499999999999</v>
      </c>
      <c r="BA2" t="s">
        <v>44</v>
      </c>
      <c r="BB2">
        <v>0.25</v>
      </c>
      <c r="BC2">
        <v>-1.75</v>
      </c>
      <c r="BD2">
        <v>4.25</v>
      </c>
      <c r="BE2">
        <v>1.25</v>
      </c>
      <c r="BG2">
        <v>5.2418578029921085E-3</v>
      </c>
      <c r="BH2">
        <v>-1.2834267333550323E-2</v>
      </c>
      <c r="BI2">
        <v>1.1940833496929067E-2</v>
      </c>
      <c r="BJ2">
        <v>2.174211552686817E-3</v>
      </c>
      <c r="BK2" t="s">
        <v>165</v>
      </c>
      <c r="BL2">
        <v>5.2418578029921085E-3</v>
      </c>
      <c r="BM2">
        <v>-1.2834267333550323E-2</v>
      </c>
      <c r="BN2">
        <v>1.1940833496929067E-2</v>
      </c>
      <c r="BO2">
        <v>2.174211552686817E-3</v>
      </c>
    </row>
    <row r="3" spans="1:72" x14ac:dyDescent="0.35">
      <c r="A3" s="13" t="s">
        <v>65</v>
      </c>
      <c r="B3" s="20">
        <f>'Fluorescein standard curve'!C28</f>
        <v>1.8971535672182224E-3</v>
      </c>
      <c r="I3" s="16" t="s">
        <v>7</v>
      </c>
      <c r="AO3" t="s">
        <v>45</v>
      </c>
      <c r="AW3">
        <v>3.6475E-2</v>
      </c>
      <c r="AX3">
        <v>7.9674999999999996E-2</v>
      </c>
      <c r="AY3">
        <v>0.23877500000000002</v>
      </c>
      <c r="AZ3">
        <v>0.32067499999999999</v>
      </c>
      <c r="BB3">
        <v>0.25</v>
      </c>
      <c r="BC3">
        <v>-1.75</v>
      </c>
      <c r="BD3">
        <v>3.25</v>
      </c>
      <c r="BE3">
        <v>1.25</v>
      </c>
      <c r="BG3">
        <v>3.6179237886312921E-3</v>
      </c>
      <c r="BH3">
        <v>-1.159393023322604E-2</v>
      </c>
      <c r="BI3">
        <v>7.1847095067500482E-3</v>
      </c>
      <c r="BJ3">
        <v>2.0575936725707707E-3</v>
      </c>
      <c r="BP3" t="s">
        <v>165</v>
      </c>
      <c r="BQ3">
        <v>3.6179237886312921E-3</v>
      </c>
      <c r="BR3">
        <v>-1.159393023322604E-2</v>
      </c>
      <c r="BS3">
        <v>7.1847095067500482E-3</v>
      </c>
      <c r="BT3">
        <v>2.0575936725707707E-3</v>
      </c>
    </row>
    <row r="4" spans="1:72" x14ac:dyDescent="0.35">
      <c r="I4" s="16" t="s">
        <v>43</v>
      </c>
      <c r="AO4" t="s">
        <v>46</v>
      </c>
      <c r="AW4">
        <v>2.5975000000000005E-2</v>
      </c>
      <c r="AX4">
        <v>4.7574999999999999E-2</v>
      </c>
      <c r="AY4">
        <v>0.15137500000000001</v>
      </c>
      <c r="AZ4">
        <v>0.239375</v>
      </c>
      <c r="BA4" t="s">
        <v>46</v>
      </c>
      <c r="BB4">
        <v>11.25</v>
      </c>
      <c r="BC4">
        <v>25.25</v>
      </c>
      <c r="BD4">
        <v>112.25</v>
      </c>
      <c r="BE4">
        <v>108.25</v>
      </c>
      <c r="BG4">
        <v>0.22861865865504086</v>
      </c>
      <c r="BH4">
        <v>0.28015429930053526</v>
      </c>
      <c r="BI4">
        <v>0.39142350332258652</v>
      </c>
      <c r="BJ4">
        <v>0.23870626628683578</v>
      </c>
      <c r="BK4" t="s">
        <v>166</v>
      </c>
      <c r="BL4">
        <v>0.22861865865504086</v>
      </c>
      <c r="BM4">
        <v>0.28015429930053526</v>
      </c>
      <c r="BN4">
        <v>0.39142350332258652</v>
      </c>
      <c r="BO4">
        <v>0.23870626628683578</v>
      </c>
    </row>
    <row r="5" spans="1:72" x14ac:dyDescent="0.35">
      <c r="AO5" t="s">
        <v>47</v>
      </c>
      <c r="AW5">
        <v>2.9675E-2</v>
      </c>
      <c r="AX5">
        <v>5.8375000000000003E-2</v>
      </c>
      <c r="AY5">
        <v>0.16217500000000001</v>
      </c>
      <c r="AZ5">
        <v>0.25917499999999999</v>
      </c>
      <c r="BB5">
        <v>12.25</v>
      </c>
      <c r="BC5">
        <v>27.25</v>
      </c>
      <c r="BD5">
        <v>89.25</v>
      </c>
      <c r="BE5">
        <v>107.25</v>
      </c>
      <c r="BG5">
        <v>0.21790142339767457</v>
      </c>
      <c r="BH5">
        <v>0.24640772506630534</v>
      </c>
      <c r="BI5">
        <v>0.29049524253396958</v>
      </c>
      <c r="BJ5">
        <v>0.21843332656178263</v>
      </c>
      <c r="BP5" t="s">
        <v>166</v>
      </c>
      <c r="BQ5">
        <v>0.21790142339767457</v>
      </c>
      <c r="BR5">
        <v>0.24640772506630534</v>
      </c>
      <c r="BS5">
        <v>0.29049524253396958</v>
      </c>
      <c r="BT5">
        <v>0.21843332656178263</v>
      </c>
    </row>
    <row r="6" spans="1:72" ht="18.5" x14ac:dyDescent="0.45">
      <c r="A6" s="18" t="s">
        <v>34</v>
      </c>
      <c r="B6" t="s">
        <v>63</v>
      </c>
      <c r="I6" t="s">
        <v>21</v>
      </c>
      <c r="AO6" t="s">
        <v>50</v>
      </c>
      <c r="AW6">
        <v>3.0574999999999998E-2</v>
      </c>
      <c r="AX6">
        <v>2.0375000000000004E-2</v>
      </c>
      <c r="AY6">
        <v>2.6275E-2</v>
      </c>
      <c r="AZ6">
        <v>2.9275000000000002E-2</v>
      </c>
      <c r="BA6" t="s">
        <v>50</v>
      </c>
      <c r="BB6">
        <v>76.25</v>
      </c>
      <c r="BC6">
        <v>57.25</v>
      </c>
      <c r="BD6">
        <v>117.25</v>
      </c>
      <c r="BE6">
        <v>109.25</v>
      </c>
      <c r="BG6">
        <v>1.3164006511218167</v>
      </c>
      <c r="BH6">
        <v>1.4831756256974102</v>
      </c>
      <c r="BI6">
        <v>2.3555093518273291</v>
      </c>
      <c r="BJ6">
        <v>1.9698776284602093</v>
      </c>
      <c r="BK6" t="s">
        <v>79</v>
      </c>
      <c r="BL6">
        <v>1.3164006511218167</v>
      </c>
      <c r="BM6">
        <v>1.4831756256974102</v>
      </c>
      <c r="BN6">
        <v>2.3555093518273291</v>
      </c>
      <c r="BO6">
        <v>1.9698776284602093</v>
      </c>
    </row>
    <row r="7" spans="1:72" x14ac:dyDescent="0.3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  <c r="AO7" t="s">
        <v>48</v>
      </c>
      <c r="AW7">
        <v>3.7475000000000001E-2</v>
      </c>
      <c r="AX7">
        <v>3.0574999999999998E-2</v>
      </c>
      <c r="AY7">
        <v>3.5675000000000005E-2</v>
      </c>
      <c r="AZ7">
        <v>2.9475000000000008E-2</v>
      </c>
      <c r="BB7">
        <v>66.25</v>
      </c>
      <c r="BC7">
        <v>50.25</v>
      </c>
      <c r="BD7">
        <v>83.25</v>
      </c>
      <c r="BE7">
        <v>72.25</v>
      </c>
      <c r="BG7">
        <v>0.93316608673613055</v>
      </c>
      <c r="BH7">
        <v>0.8675296094278202</v>
      </c>
      <c r="BI7">
        <v>1.2317851569272227</v>
      </c>
      <c r="BJ7">
        <v>1.2938941335031149</v>
      </c>
      <c r="BP7" t="s">
        <v>79</v>
      </c>
      <c r="BQ7">
        <v>0.93316608673613055</v>
      </c>
      <c r="BR7">
        <v>0.8675296094278202</v>
      </c>
      <c r="BS7">
        <v>1.2317851569272227</v>
      </c>
      <c r="BT7">
        <v>1.2938941335031149</v>
      </c>
    </row>
    <row r="8" spans="1:72" x14ac:dyDescent="0.35">
      <c r="A8" t="s">
        <v>20</v>
      </c>
      <c r="B8" s="27">
        <f>'Raw Plate Reader Measurements'!$U$7</f>
        <v>4.0099999999999997E-2</v>
      </c>
      <c r="C8" s="27">
        <f>'Raw Plate Reader Measurements'!$U$8</f>
        <v>4.24E-2</v>
      </c>
      <c r="D8" s="27">
        <f>'Raw Plate Reader Measurements'!$U$9</f>
        <v>4.2700000000000002E-2</v>
      </c>
      <c r="E8" s="27">
        <f>'Raw Plate Reader Measurements'!$U$10</f>
        <v>4.2500000000000003E-2</v>
      </c>
      <c r="F8" s="3"/>
      <c r="G8" s="3"/>
      <c r="I8" s="27">
        <f>'Raw Plate Reader Measurements'!$J$7</f>
        <v>14</v>
      </c>
      <c r="J8" s="27">
        <f>'Raw Plate Reader Measurements'!$J$8</f>
        <v>15</v>
      </c>
      <c r="K8" s="27">
        <f>'Raw Plate Reader Measurements'!$J$9</f>
        <v>17</v>
      </c>
      <c r="L8" s="27">
        <f>'Raw Plate Reader Measurements'!$J$10</f>
        <v>17</v>
      </c>
      <c r="M8" s="3"/>
      <c r="N8" s="3"/>
      <c r="AO8" t="s">
        <v>49</v>
      </c>
      <c r="AW8">
        <v>2.7475000000000006E-2</v>
      </c>
      <c r="AX8">
        <v>6.3274999999999998E-2</v>
      </c>
      <c r="AY8">
        <v>0.18087500000000001</v>
      </c>
      <c r="AZ8">
        <v>0.22637499999999999</v>
      </c>
      <c r="BA8" t="s">
        <v>49</v>
      </c>
      <c r="BB8">
        <v>31.25</v>
      </c>
      <c r="BC8">
        <v>59.25</v>
      </c>
      <c r="BD8">
        <v>173.25</v>
      </c>
      <c r="BE8">
        <v>161.25</v>
      </c>
      <c r="BG8">
        <v>0.60038112006517907</v>
      </c>
      <c r="BH8">
        <v>0.4942775746362284</v>
      </c>
      <c r="BI8">
        <v>0.50560272421228014</v>
      </c>
      <c r="BJ8">
        <v>0.37599837337497743</v>
      </c>
      <c r="BK8" t="s">
        <v>80</v>
      </c>
      <c r="BL8">
        <v>0.60038112006517907</v>
      </c>
      <c r="BM8">
        <v>0.4942775746362284</v>
      </c>
      <c r="BN8">
        <v>0.50560272421228014</v>
      </c>
      <c r="BO8">
        <v>0.37599837337497743</v>
      </c>
    </row>
    <row r="9" spans="1:72" s="12" customFormat="1" x14ac:dyDescent="0.35">
      <c r="A9" s="5" t="s">
        <v>31</v>
      </c>
      <c r="B9" s="5">
        <f>AVERAGE(B8:G8)</f>
        <v>4.1924999999999997E-2</v>
      </c>
      <c r="C9" s="5"/>
      <c r="D9" s="5"/>
      <c r="E9" s="5"/>
      <c r="G9" s="5"/>
      <c r="I9" s="5">
        <f>AVERAGE(I8:N8)</f>
        <v>15.75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O9" t="s">
        <v>51</v>
      </c>
      <c r="AP9" s="12" t="s">
        <v>33</v>
      </c>
      <c r="AV9"/>
      <c r="AW9" s="12">
        <v>3.6874999999999998E-2</v>
      </c>
      <c r="AX9">
        <v>8.2474999999999993E-2</v>
      </c>
      <c r="AY9">
        <v>0.20257500000000001</v>
      </c>
      <c r="AZ9">
        <v>0.30927500000000002</v>
      </c>
      <c r="BB9" s="12">
        <v>25.25</v>
      </c>
      <c r="BC9">
        <v>52.25</v>
      </c>
      <c r="BD9">
        <v>147.25</v>
      </c>
      <c r="BE9">
        <v>147.25</v>
      </c>
      <c r="BG9" s="12">
        <v>0.36144652987723297</v>
      </c>
      <c r="BH9">
        <v>0.33440955404399164</v>
      </c>
      <c r="BI9">
        <v>0.38369325258349862</v>
      </c>
      <c r="BJ9">
        <v>0.25131892536448863</v>
      </c>
      <c r="BP9" t="s">
        <v>80</v>
      </c>
      <c r="BQ9" s="12">
        <v>0.36144652987723297</v>
      </c>
      <c r="BR9">
        <v>0.33440955404399164</v>
      </c>
      <c r="BS9">
        <v>0.38369325258349862</v>
      </c>
      <c r="BT9">
        <v>0.25131892536448863</v>
      </c>
    </row>
    <row r="10" spans="1:72" x14ac:dyDescent="0.3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O10" t="s">
        <v>52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  <c r="AW10">
        <v>2.8475000000000007E-2</v>
      </c>
      <c r="AX10">
        <v>7.6275000000000009E-2</v>
      </c>
      <c r="AY10">
        <v>0.21507500000000002</v>
      </c>
      <c r="AZ10">
        <v>0.26537500000000003</v>
      </c>
      <c r="BA10" t="s">
        <v>52</v>
      </c>
      <c r="BB10">
        <v>0.25</v>
      </c>
      <c r="BC10">
        <v>-1.75</v>
      </c>
      <c r="BD10">
        <v>6.25</v>
      </c>
      <c r="BE10">
        <v>4.25</v>
      </c>
      <c r="BG10">
        <v>4.6343729654197141E-3</v>
      </c>
      <c r="BH10">
        <v>-1.2110736038443586E-2</v>
      </c>
      <c r="BI10">
        <v>1.5339273531364217E-2</v>
      </c>
      <c r="BJ10">
        <v>8.4536376570345673E-3</v>
      </c>
      <c r="BK10" t="s">
        <v>81</v>
      </c>
      <c r="BL10">
        <v>4.6343729654197141E-3</v>
      </c>
      <c r="BM10">
        <v>-1.2110736038443586E-2</v>
      </c>
      <c r="BN10">
        <v>1.5339273531364217E-2</v>
      </c>
      <c r="BO10">
        <v>8.4536376570345673E-3</v>
      </c>
      <c r="BP10" s="12"/>
    </row>
    <row r="11" spans="1:72" x14ac:dyDescent="0.35">
      <c r="A11" t="s">
        <v>44</v>
      </c>
      <c r="B11" s="27">
        <f>'Raw Plate Reader Measurements'!$M$7</f>
        <v>6.7100000000000007E-2</v>
      </c>
      <c r="C11" s="27">
        <f>'Raw Plate Reader Measurements'!$M$8</f>
        <v>6.5199999999999994E-2</v>
      </c>
      <c r="D11" s="27">
        <f>'Raw Plate Reader Measurements'!$M$9</f>
        <v>6.4600000000000005E-2</v>
      </c>
      <c r="E11" s="27">
        <f>'Raw Plate Reader Measurements'!$M$10</f>
        <v>6.7000000000000004E-2</v>
      </c>
      <c r="F11" s="3"/>
      <c r="G11" s="3"/>
      <c r="I11" s="27">
        <f>'Raw Plate Reader Measurements'!$B$7</f>
        <v>16</v>
      </c>
      <c r="J11" s="27">
        <f>'Raw Plate Reader Measurements'!$B$8</f>
        <v>16</v>
      </c>
      <c r="K11" s="27">
        <f>'Raw Plate Reader Measurements'!$B$9</f>
        <v>16</v>
      </c>
      <c r="L11" s="27">
        <f>'Raw Plate Reader Measurements'!$B$10</f>
        <v>16</v>
      </c>
      <c r="M11" s="3"/>
      <c r="N11" s="3"/>
      <c r="P11" s="4">
        <f t="shared" ref="P11:U11" si="0">IF(ISBLANK(B11),"---", B11-$B$9)</f>
        <v>2.517500000000001E-2</v>
      </c>
      <c r="Q11" s="4">
        <f t="shared" si="0"/>
        <v>2.3274999999999997E-2</v>
      </c>
      <c r="R11" s="4">
        <f t="shared" si="0"/>
        <v>2.2675000000000008E-2</v>
      </c>
      <c r="S11" s="4">
        <f t="shared" si="0"/>
        <v>2.5075000000000007E-2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0.25</v>
      </c>
      <c r="X11" s="4">
        <f t="shared" si="1"/>
        <v>0.25</v>
      </c>
      <c r="Y11" s="4">
        <f t="shared" si="1"/>
        <v>0.25</v>
      </c>
      <c r="Z11" s="4">
        <f t="shared" si="1"/>
        <v>0.25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5.2418578029921085E-3</v>
      </c>
      <c r="AE11" s="15">
        <f t="shared" si="2"/>
        <v>5.6697645624200384E-3</v>
      </c>
      <c r="AF11" s="15">
        <f t="shared" si="2"/>
        <v>5.8197914086141715E-3</v>
      </c>
      <c r="AG11" s="15">
        <f t="shared" si="2"/>
        <v>5.2627625200528947E-3</v>
      </c>
      <c r="AH11" s="15" t="str">
        <f t="shared" si="2"/>
        <v>---</v>
      </c>
      <c r="AI11" s="15" t="str">
        <f t="shared" si="2"/>
        <v>---</v>
      </c>
      <c r="AK11" s="15">
        <f>AVERAGE(AD11:AI11)</f>
        <v>5.4985440735198033E-3</v>
      </c>
      <c r="AL11" s="15">
        <f>STDEV(AD11:AI11)</f>
        <v>2.9097370359831165E-4</v>
      </c>
      <c r="AM11" s="15">
        <f>GEOMEAN(AD11:AI11)</f>
        <v>5.4927883279905481E-3</v>
      </c>
      <c r="AN11" s="14">
        <f>EXP(STDEV(AP11:AU11))</f>
        <v>1.0542282713564735</v>
      </c>
      <c r="AO11" t="s">
        <v>53</v>
      </c>
      <c r="AP11" s="15">
        <f>IF(ISNUMBER(AD11),LN(AD11),"---")</f>
        <v>-5.2510793009288008</v>
      </c>
      <c r="AQ11" s="15">
        <f t="shared" ref="AQ11:AU11" si="3">IF(ISNUMBER(AE11),LN(AE11),"---")</f>
        <v>-5.1726076854873053</v>
      </c>
      <c r="AR11" s="15">
        <f t="shared" si="3"/>
        <v>-5.1464908583253752</v>
      </c>
      <c r="AS11" s="15">
        <f t="shared" si="3"/>
        <v>-5.247099196172174</v>
      </c>
      <c r="AT11" s="15" t="str">
        <f t="shared" si="3"/>
        <v>---</v>
      </c>
      <c r="AU11" s="15" t="str">
        <f t="shared" si="3"/>
        <v>---</v>
      </c>
      <c r="AW11">
        <v>3.7075000000000004E-2</v>
      </c>
      <c r="AX11">
        <v>7.8875000000000001E-2</v>
      </c>
      <c r="AY11">
        <v>0.22647500000000004</v>
      </c>
      <c r="AZ11">
        <v>0.329675</v>
      </c>
      <c r="BB11">
        <v>0.25</v>
      </c>
      <c r="BC11">
        <v>-0.75</v>
      </c>
      <c r="BD11">
        <v>6.25</v>
      </c>
      <c r="BE11">
        <v>3.25</v>
      </c>
      <c r="BG11">
        <v>3.5593734373655121E-3</v>
      </c>
      <c r="BH11">
        <v>-5.0192242227699415E-3</v>
      </c>
      <c r="BI11">
        <v>1.4567145401294442E-2</v>
      </c>
      <c r="BJ11">
        <v>5.2036976187889369E-3</v>
      </c>
      <c r="BP11" t="s">
        <v>81</v>
      </c>
      <c r="BQ11">
        <v>3.5593734373655121E-3</v>
      </c>
      <c r="BR11">
        <v>-5.0192242227699415E-3</v>
      </c>
      <c r="BS11">
        <v>1.4567145401294442E-2</v>
      </c>
      <c r="BT11">
        <v>5.2036976187889369E-3</v>
      </c>
    </row>
    <row r="12" spans="1:72" x14ac:dyDescent="0.35">
      <c r="A12" t="s">
        <v>45</v>
      </c>
      <c r="B12" s="27">
        <f>'Raw Plate Reader Measurements'!$M$11</f>
        <v>7.8399999999999997E-2</v>
      </c>
      <c r="C12" s="27">
        <f>'Raw Plate Reader Measurements'!$M$12</f>
        <v>7.4499999999999997E-2</v>
      </c>
      <c r="D12" s="27">
        <f>'Raw Plate Reader Measurements'!$M$13</f>
        <v>7.5999999999999998E-2</v>
      </c>
      <c r="E12" s="27">
        <f>'Raw Plate Reader Measurements'!$M$14</f>
        <v>7.3999999999999996E-2</v>
      </c>
      <c r="F12" s="3"/>
      <c r="G12" s="3"/>
      <c r="I12" s="27">
        <f>'Raw Plate Reader Measurements'!$B$11</f>
        <v>16</v>
      </c>
      <c r="J12" s="27">
        <f>'Raw Plate Reader Measurements'!$B$12</f>
        <v>16</v>
      </c>
      <c r="K12" s="27">
        <f>'Raw Plate Reader Measurements'!$B$13</f>
        <v>15</v>
      </c>
      <c r="L12" s="27">
        <f>'Raw Plate Reader Measurements'!$B$14</f>
        <v>15</v>
      </c>
      <c r="M12" s="3"/>
      <c r="N12" s="3"/>
      <c r="P12" s="4">
        <f t="shared" ref="P12:P13" si="4">IF(ISBLANK(B12),"---", B12-$B$9)</f>
        <v>3.6475E-2</v>
      </c>
      <c r="Q12" s="4">
        <f t="shared" ref="Q12:Q13" si="5">IF(ISBLANK(C12),"---", C12-$B$9)</f>
        <v>3.2575E-2</v>
      </c>
      <c r="R12" s="4">
        <f t="shared" ref="R12:R13" si="6">IF(ISBLANK(D12),"---", D12-$B$9)</f>
        <v>3.4075000000000001E-2</v>
      </c>
      <c r="S12" s="4">
        <f t="shared" ref="S12:S13" si="7">IF(ISBLANK(E12),"---", E12-$B$9)</f>
        <v>3.2074999999999999E-2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0.25</v>
      </c>
      <c r="X12" s="4">
        <f t="shared" ref="X12:X13" si="11">IF(ISBLANK(J12),"---",J12-$I$9)</f>
        <v>0.25</v>
      </c>
      <c r="Y12" s="4">
        <f t="shared" ref="Y12:Y13" si="12">IF(ISBLANK(K12),"---",K12-$I$9)</f>
        <v>-0.75</v>
      </c>
      <c r="Z12" s="4">
        <f t="shared" ref="Z12:Z13" si="13">IF(ISBLANK(L12),"---",L12-$I$9)</f>
        <v>-0.75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3.6179237886312921E-3</v>
      </c>
      <c r="AE12" s="15">
        <f t="shared" ref="AE12:AE13" si="17">IF(AND(ISNUMBER(X12),ISNUMBER(Q12)),(X12*$B$3)/(Q12*$B$2),"---")</f>
        <v>4.051075063402191E-3</v>
      </c>
      <c r="AF12" s="15">
        <f t="shared" ref="AF12:AF13" si="18">IF(AND(ISNUMBER(Y12),ISNUMBER(R12)),(Y12*$B$3)/(R12*$B$2),"---")</f>
        <v>-1.1618233619104303E-2</v>
      </c>
      <c r="AG12" s="15">
        <f t="shared" ref="AG12:AG13" si="19">IF(AND(ISNUMBER(Z12),ISNUMBER(S12)),(Z12*$B$3)/(S12*$B$2),"---")</f>
        <v>-1.2342675310085085E-2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-4.0729775192889766E-3</v>
      </c>
      <c r="AL12" s="15">
        <f>STDEV(AD12:AI12)</f>
        <v>9.1372677254089318E-3</v>
      </c>
      <c r="AM12" s="15" t="e">
        <f>GEOMEAN(AD12:AI12)</f>
        <v>#NUM!</v>
      </c>
      <c r="AN12" s="14" t="e">
        <f>EXP(STDEV(AP12:AU12))</f>
        <v>#NUM!</v>
      </c>
      <c r="AO12" t="s">
        <v>54</v>
      </c>
      <c r="AP12" s="15">
        <f>IF(ISNUMBER(AD12),LN(AD12),"---")</f>
        <v>-5.6218549567330243</v>
      </c>
      <c r="AQ12" s="15">
        <f t="shared" ref="AQ12:AQ13" si="22">IF(ISNUMBER(AE12),LN(AE12),"---")</f>
        <v>-5.5087729853350833</v>
      </c>
      <c r="AR12" s="15" t="e">
        <f t="shared" ref="AR12:AR13" si="23">IF(ISNUMBER(AF12),LN(AF12),"---")</f>
        <v>#NUM!</v>
      </c>
      <c r="AS12" s="15" t="e">
        <f t="shared" ref="AS12:AS13" si="24">IF(ISNUMBER(AG12),LN(AG12),"---")</f>
        <v>#NUM!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  <c r="AW12">
        <v>2.1374999999999998E-2</v>
      </c>
      <c r="AX12">
        <v>4.1375000000000002E-2</v>
      </c>
      <c r="AY12">
        <v>9.0075000000000016E-2</v>
      </c>
      <c r="AZ12">
        <v>0.186475</v>
      </c>
      <c r="BA12" t="s">
        <v>54</v>
      </c>
      <c r="BB12">
        <v>9.25</v>
      </c>
      <c r="BC12">
        <v>32.25</v>
      </c>
      <c r="BD12">
        <v>125.25</v>
      </c>
      <c r="BE12">
        <v>112.25</v>
      </c>
      <c r="BG12">
        <v>0.22842851448150064</v>
      </c>
      <c r="BH12">
        <v>0.41143991189249796</v>
      </c>
      <c r="BI12">
        <v>0.73398666517184019</v>
      </c>
      <c r="BJ12">
        <v>0.31774625454059008</v>
      </c>
      <c r="BK12" t="s">
        <v>82</v>
      </c>
      <c r="BL12">
        <v>0.22842851448150064</v>
      </c>
      <c r="BM12">
        <v>0.41143991189249796</v>
      </c>
      <c r="BN12">
        <v>0.73398666517184019</v>
      </c>
      <c r="BO12">
        <v>0.31774625454059008</v>
      </c>
    </row>
    <row r="13" spans="1:72" x14ac:dyDescent="0.35">
      <c r="A13" t="s">
        <v>46</v>
      </c>
      <c r="B13" s="27">
        <f>'Raw Plate Reader Measurements'!$N$7</f>
        <v>6.7900000000000002E-2</v>
      </c>
      <c r="C13" s="27">
        <f>'Raw Plate Reader Measurements'!$N$8</f>
        <v>6.8599999999999994E-2</v>
      </c>
      <c r="D13" s="27">
        <f>'Raw Plate Reader Measurements'!$N$9</f>
        <v>6.9099999999999995E-2</v>
      </c>
      <c r="E13" s="27">
        <f>'Raw Plate Reader Measurements'!$N$10</f>
        <v>7.0800000000000002E-2</v>
      </c>
      <c r="F13" s="3"/>
      <c r="G13" s="3"/>
      <c r="I13" s="27">
        <f>'Raw Plate Reader Measurements'!$C$7</f>
        <v>27</v>
      </c>
      <c r="J13" s="27">
        <f>'Raw Plate Reader Measurements'!$C$8</f>
        <v>29</v>
      </c>
      <c r="K13" s="27">
        <f>'Raw Plate Reader Measurements'!$C$9</f>
        <v>30</v>
      </c>
      <c r="L13" s="27">
        <f>'Raw Plate Reader Measurements'!$C$10</f>
        <v>29</v>
      </c>
      <c r="M13" s="3"/>
      <c r="N13" s="3"/>
      <c r="P13" s="4">
        <f t="shared" si="4"/>
        <v>2.5975000000000005E-2</v>
      </c>
      <c r="Q13" s="4">
        <f t="shared" si="5"/>
        <v>2.6674999999999997E-2</v>
      </c>
      <c r="R13" s="4">
        <f t="shared" si="6"/>
        <v>2.7174999999999998E-2</v>
      </c>
      <c r="S13" s="4">
        <f t="shared" si="7"/>
        <v>2.8875000000000005E-2</v>
      </c>
      <c r="T13" s="4" t="str">
        <f t="shared" si="8"/>
        <v>---</v>
      </c>
      <c r="U13" s="4" t="str">
        <f t="shared" si="9"/>
        <v>---</v>
      </c>
      <c r="W13" s="4">
        <f t="shared" si="10"/>
        <v>11.25</v>
      </c>
      <c r="X13" s="4">
        <f t="shared" si="11"/>
        <v>13.25</v>
      </c>
      <c r="Y13" s="4">
        <f t="shared" si="12"/>
        <v>14.25</v>
      </c>
      <c r="Z13" s="4">
        <f t="shared" si="13"/>
        <v>13.25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0.22861865865504086</v>
      </c>
      <c r="AE13" s="15">
        <f t="shared" si="17"/>
        <v>0.26219605698546578</v>
      </c>
      <c r="AF13" s="15">
        <f t="shared" si="18"/>
        <v>0.27679613250592838</v>
      </c>
      <c r="AG13" s="15">
        <f t="shared" si="19"/>
        <v>0.24221921454847783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0.25245751567372821</v>
      </c>
      <c r="AL13" s="15">
        <f t="shared" ref="AL13" si="28">STDEV(AD13:AI13)</f>
        <v>2.1294141370134332E-2</v>
      </c>
      <c r="AM13" s="15">
        <f t="shared" ref="AM13" si="29">GEOMEAN(AD13:AI13)</f>
        <v>0.25178311919372171</v>
      </c>
      <c r="AN13" s="14">
        <f t="shared" ref="AN13" si="30">EXP(STDEV(AP13:AU13))</f>
        <v>1.0881865554923067</v>
      </c>
      <c r="AO13" t="s">
        <v>55</v>
      </c>
      <c r="AP13" s="15">
        <f t="shared" ref="AP13" si="31">IF(ISNUMBER(AD13),LN(AD13),"---")</f>
        <v>-1.4756999095391459</v>
      </c>
      <c r="AQ13" s="15">
        <f t="shared" si="22"/>
        <v>-1.3386627459598694</v>
      </c>
      <c r="AR13" s="15">
        <f t="shared" si="23"/>
        <v>-1.2844740274968975</v>
      </c>
      <c r="AS13" s="15">
        <f t="shared" si="24"/>
        <v>-1.4179121176140104</v>
      </c>
      <c r="AT13" s="15" t="str">
        <f t="shared" si="25"/>
        <v>---</v>
      </c>
      <c r="AU13" s="15" t="str">
        <f t="shared" si="26"/>
        <v>---</v>
      </c>
      <c r="AW13">
        <v>3.3075E-2</v>
      </c>
      <c r="AX13">
        <v>5.5175000000000009E-2</v>
      </c>
      <c r="AY13">
        <v>0.13267500000000002</v>
      </c>
      <c r="AZ13">
        <v>0.26727499999999998</v>
      </c>
      <c r="BB13">
        <v>11.25</v>
      </c>
      <c r="BC13">
        <v>29.25</v>
      </c>
      <c r="BD13">
        <v>123.25</v>
      </c>
      <c r="BE13">
        <v>126.25</v>
      </c>
      <c r="BG13">
        <v>0.17954254447663454</v>
      </c>
      <c r="BH13">
        <v>0.27983255300893856</v>
      </c>
      <c r="BI13">
        <v>0.49035717884930008</v>
      </c>
      <c r="BJ13">
        <v>0.24933758842433759</v>
      </c>
      <c r="BP13" t="s">
        <v>82</v>
      </c>
      <c r="BQ13">
        <v>0.17954254447663454</v>
      </c>
      <c r="BR13">
        <v>0.27983255300893856</v>
      </c>
      <c r="BS13">
        <v>0.49035717884930008</v>
      </c>
      <c r="BT13">
        <v>0.24933758842433759</v>
      </c>
    </row>
    <row r="14" spans="1:72" x14ac:dyDescent="0.35">
      <c r="A14" t="s">
        <v>47</v>
      </c>
      <c r="B14" s="27">
        <f>'Raw Plate Reader Measurements'!$N$11</f>
        <v>7.1599999999999997E-2</v>
      </c>
      <c r="C14" s="27">
        <f>'Raw Plate Reader Measurements'!$N$12</f>
        <v>7.0800000000000002E-2</v>
      </c>
      <c r="D14" s="27">
        <f>'Raw Plate Reader Measurements'!$N$13</f>
        <v>7.2599999999999998E-2</v>
      </c>
      <c r="E14" s="27">
        <f>'Raw Plate Reader Measurements'!$N$14</f>
        <v>6.6500000000000004E-2</v>
      </c>
      <c r="F14" s="3"/>
      <c r="G14" s="3"/>
      <c r="I14" s="27">
        <f>'Raw Plate Reader Measurements'!$C$11</f>
        <v>28</v>
      </c>
      <c r="J14" s="27">
        <f>'Raw Plate Reader Measurements'!$C$12</f>
        <v>28</v>
      </c>
      <c r="K14" s="27">
        <f>'Raw Plate Reader Measurements'!$C$13</f>
        <v>26</v>
      </c>
      <c r="L14" s="27">
        <f>'Raw Plate Reader Measurements'!$C$14</f>
        <v>26</v>
      </c>
      <c r="M14" s="3"/>
      <c r="N14" s="3"/>
      <c r="P14" s="4">
        <f t="shared" ref="P14:P26" si="32">IF(ISBLANK(B14),"---", B14-$B$9)</f>
        <v>2.9675E-2</v>
      </c>
      <c r="Q14" s="4">
        <f t="shared" ref="Q14:Q26" si="33">IF(ISBLANK(C14),"---", C14-$B$9)</f>
        <v>2.8875000000000005E-2</v>
      </c>
      <c r="R14" s="4">
        <f t="shared" ref="R14:R26" si="34">IF(ISBLANK(D14),"---", D14-$B$9)</f>
        <v>3.0675000000000001E-2</v>
      </c>
      <c r="S14" s="4">
        <f t="shared" ref="S14:S26" si="35">IF(ISBLANK(E14),"---", E14-$B$9)</f>
        <v>2.4575000000000007E-2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12.25</v>
      </c>
      <c r="X14" s="4">
        <f t="shared" si="1"/>
        <v>12.25</v>
      </c>
      <c r="Y14" s="4">
        <f t="shared" si="1"/>
        <v>10.25</v>
      </c>
      <c r="Z14" s="4">
        <f t="shared" si="1"/>
        <v>10.25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0.21790142339767457</v>
      </c>
      <c r="AE14" s="15">
        <f t="shared" ref="AE14:AE26" si="39">IF(AND(ISNUMBER(X14),ISNUMBER(Q14)),(X14*$B$3)/(Q14*$B$2),"---")</f>
        <v>0.22393851911085685</v>
      </c>
      <c r="AF14" s="15">
        <f t="shared" ref="AF14:AF26" si="40">IF(AND(ISNUMBER(Y14),ISNUMBER(R14)),(Y14*$B$3)/(R14*$B$2),"---")</f>
        <v>0.17638189332692361</v>
      </c>
      <c r="AG14" s="15">
        <f t="shared" ref="AG14:AG26" si="41">IF(AND(ISNUMBER(Z14),ISNUMBER(S14)),(Z14*$B$3)/(S14*$B$2),"---")</f>
        <v>0.22016336023614974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0.20959629901790117</v>
      </c>
      <c r="AL14" s="15">
        <f t="shared" ref="AL14:AL26" si="45">STDEV(AD14:AI14)</f>
        <v>2.2282533491155082E-2</v>
      </c>
      <c r="AM14" s="15">
        <f t="shared" ref="AM14:AM26" si="46">GEOMEAN(AD14:AI14)</f>
        <v>0.20863971392036554</v>
      </c>
      <c r="AN14" s="14">
        <f t="shared" ref="AN14:AN26" si="47">EXP(STDEV(AP14:AU14))</f>
        <v>1.1191137483155471</v>
      </c>
      <c r="AO14" t="s">
        <v>56</v>
      </c>
      <c r="AP14" s="15">
        <f t="shared" ref="AP14:AP26" si="48">IF(ISNUMBER(AD14),LN(AD14),"---")</f>
        <v>-1.5237125047092797</v>
      </c>
      <c r="AQ14" s="15">
        <f t="shared" ref="AQ14:AQ26" si="49">IF(ISNUMBER(AE14),LN(AE14),"---")</f>
        <v>-1.4963837330555056</v>
      </c>
      <c r="AR14" s="15">
        <f t="shared" ref="AR14:AR26" si="50">IF(ISNUMBER(AF14),LN(AF14),"---")</f>
        <v>-1.7351037862168417</v>
      </c>
      <c r="AS14" s="15">
        <f t="shared" ref="AS14:AS26" si="51">IF(ISNUMBER(AG14),LN(AG14),"---")</f>
        <v>-1.5133854616530973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  <c r="AW14">
        <v>2.0675000000000006E-2</v>
      </c>
      <c r="AX14">
        <v>6.6275000000000001E-2</v>
      </c>
      <c r="AY14">
        <v>0.184475</v>
      </c>
      <c r="AZ14">
        <v>0.259075</v>
      </c>
      <c r="BA14" t="s">
        <v>56</v>
      </c>
      <c r="BB14">
        <v>2.25</v>
      </c>
      <c r="BC14">
        <v>12.25</v>
      </c>
      <c r="BD14">
        <v>35.25</v>
      </c>
      <c r="BE14">
        <v>26.25</v>
      </c>
      <c r="BG14">
        <v>5.7444930191677727E-2</v>
      </c>
      <c r="BH14">
        <v>9.7566574716348442E-2</v>
      </c>
      <c r="BI14">
        <v>0.10086402817095011</v>
      </c>
      <c r="BJ14">
        <v>5.3483338299659448E-2</v>
      </c>
      <c r="BK14" t="s">
        <v>83</v>
      </c>
      <c r="BL14">
        <v>5.7444930191677727E-2</v>
      </c>
      <c r="BM14">
        <v>9.7566574716348442E-2</v>
      </c>
      <c r="BN14">
        <v>0.10086402817095011</v>
      </c>
      <c r="BO14">
        <v>5.3483338299659448E-2</v>
      </c>
    </row>
    <row r="15" spans="1:72" x14ac:dyDescent="0.35">
      <c r="A15" t="s">
        <v>50</v>
      </c>
      <c r="B15" s="27">
        <f>'Raw Plate Reader Measurements'!$O$7</f>
        <v>7.2499999999999995E-2</v>
      </c>
      <c r="C15" s="27">
        <f>'Raw Plate Reader Measurements'!$O$8</f>
        <v>6.9900000000000004E-2</v>
      </c>
      <c r="D15" s="27">
        <f>'Raw Plate Reader Measurements'!$O$9</f>
        <v>7.2099999999999997E-2</v>
      </c>
      <c r="E15" s="27">
        <f>'Raw Plate Reader Measurements'!$O$10</f>
        <v>7.46E-2</v>
      </c>
      <c r="F15" s="3"/>
      <c r="G15" s="3"/>
      <c r="I15" s="27">
        <f>'Raw Plate Reader Measurements'!$D$7</f>
        <v>92</v>
      </c>
      <c r="J15" s="27">
        <f>'Raw Plate Reader Measurements'!$D$8</f>
        <v>84</v>
      </c>
      <c r="K15" s="27">
        <f>'Raw Plate Reader Measurements'!$D$9</f>
        <v>99</v>
      </c>
      <c r="L15" s="27">
        <f>'Raw Plate Reader Measurements'!$D$10</f>
        <v>99</v>
      </c>
      <c r="M15" s="3"/>
      <c r="N15" s="3"/>
      <c r="P15" s="4">
        <f t="shared" ref="P15" si="54">IF(ISBLANK(B15),"---", B15-$B$9)</f>
        <v>3.0574999999999998E-2</v>
      </c>
      <c r="Q15" s="4">
        <f t="shared" ref="Q15" si="55">IF(ISBLANK(C15),"---", C15-$B$9)</f>
        <v>2.7975000000000007E-2</v>
      </c>
      <c r="R15" s="4">
        <f t="shared" ref="R15" si="56">IF(ISBLANK(D15),"---", D15-$B$9)</f>
        <v>3.0175E-2</v>
      </c>
      <c r="S15" s="4">
        <f t="shared" ref="S15" si="57">IF(ISBLANK(E15),"---", E15-$B$9)</f>
        <v>3.2675000000000003E-2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76.25</v>
      </c>
      <c r="X15" s="4">
        <f t="shared" ref="X15" si="61">IF(ISBLANK(J15),"---",J15-$I$9)</f>
        <v>68.25</v>
      </c>
      <c r="Y15" s="4">
        <f t="shared" ref="Y15" si="62">IF(ISBLANK(K15),"---",K15-$I$9)</f>
        <v>83.25</v>
      </c>
      <c r="Z15" s="4">
        <f t="shared" ref="Z15" si="63">IF(ISBLANK(L15),"---",L15-$I$9)</f>
        <v>83.25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1.3164006511218167</v>
      </c>
      <c r="AE15" s="15">
        <f t="shared" ref="AE15" si="67">IF(AND(ISNUMBER(X15),ISNUMBER(Q15)),(X15*$B$3)/(Q15*$B$2),"---")</f>
        <v>1.287796577728654</v>
      </c>
      <c r="AF15" s="15">
        <f t="shared" ref="AF15" si="68">IF(AND(ISNUMBER(Y15),ISNUMBER(R15)),(Y15*$B$3)/(R15*$B$2),"---")</f>
        <v>1.4563027497391443</v>
      </c>
      <c r="AG15" s="15">
        <f t="shared" ref="AG15" si="69">IF(AND(ISNUMBER(Z15),ISNUMBER(S15)),(Z15*$B$3)/(S15*$B$2),"---")</f>
        <v>1.344879433003173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1.3513448528981971</v>
      </c>
      <c r="AL15" s="15">
        <f t="shared" ref="AL15" si="73">STDEV(AD15:AI15)</f>
        <v>7.375057576838806E-2</v>
      </c>
      <c r="AM15" s="15">
        <f t="shared" ref="AM15" si="74">GEOMEAN(AD15:AI15)</f>
        <v>1.3498720160736672</v>
      </c>
      <c r="AN15" s="14">
        <f t="shared" ref="AN15" si="75">EXP(STDEV(AP15:AU15))</f>
        <v>1.0550657694476606</v>
      </c>
      <c r="AO15" t="s">
        <v>57</v>
      </c>
      <c r="AP15" s="15">
        <f t="shared" ref="AP15" si="76">IF(ISNUMBER(AD15),LN(AD15),"---")</f>
        <v>0.27490123271000105</v>
      </c>
      <c r="AQ15" s="15">
        <f t="shared" ref="AQ15" si="77">IF(ISNUMBER(AE15),LN(AE15),"---")</f>
        <v>0.25293267866279612</v>
      </c>
      <c r="AR15" s="15">
        <f t="shared" ref="AR15" si="78">IF(ISNUMBER(AF15),LN(AF15),"---")</f>
        <v>0.37590086067267403</v>
      </c>
      <c r="AS15" s="15">
        <f t="shared" ref="AS15" si="79">IF(ISNUMBER(AG15),LN(AG15),"---")</f>
        <v>0.29630436814598354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  <c r="AW15">
        <v>3.2974999999999997E-2</v>
      </c>
      <c r="AX15">
        <v>7.8575000000000006E-2</v>
      </c>
      <c r="AY15">
        <v>0.18127500000000002</v>
      </c>
      <c r="AZ15">
        <v>0.232375</v>
      </c>
      <c r="BB15">
        <v>2.25</v>
      </c>
      <c r="BC15">
        <v>11.25</v>
      </c>
      <c r="BD15">
        <v>28.25</v>
      </c>
      <c r="BE15">
        <v>21.25</v>
      </c>
      <c r="BG15">
        <v>3.6017405055737299E-2</v>
      </c>
      <c r="BH15">
        <v>7.5575814935598937E-2</v>
      </c>
      <c r="BI15">
        <v>8.226123862367607E-2</v>
      </c>
      <c r="BJ15">
        <v>4.8270771236913361E-2</v>
      </c>
      <c r="BP15" t="s">
        <v>83</v>
      </c>
      <c r="BQ15">
        <v>3.6017405055737299E-2</v>
      </c>
      <c r="BR15">
        <v>7.5575814935598937E-2</v>
      </c>
      <c r="BS15">
        <v>8.226123862367607E-2</v>
      </c>
      <c r="BT15">
        <v>4.8270771236913361E-2</v>
      </c>
    </row>
    <row r="16" spans="1:72" x14ac:dyDescent="0.35">
      <c r="A16" t="s">
        <v>48</v>
      </c>
      <c r="B16" s="27">
        <f>'Raw Plate Reader Measurements'!$O$11</f>
        <v>7.9399999999999998E-2</v>
      </c>
      <c r="C16" s="27">
        <f>'Raw Plate Reader Measurements'!$O$12</f>
        <v>7.6799999999999993E-2</v>
      </c>
      <c r="D16" s="27">
        <f>'Raw Plate Reader Measurements'!$O$13</f>
        <v>7.9000000000000001E-2</v>
      </c>
      <c r="E16" s="27">
        <f>'Raw Plate Reader Measurements'!$O$14</f>
        <v>7.0699999999999999E-2</v>
      </c>
      <c r="F16" s="3"/>
      <c r="G16" s="3"/>
      <c r="I16" s="27">
        <f>'Raw Plate Reader Measurements'!$D$11</f>
        <v>82</v>
      </c>
      <c r="J16" s="27">
        <f>'Raw Plate Reader Measurements'!$D$12</f>
        <v>79</v>
      </c>
      <c r="K16" s="27">
        <f>'Raw Plate Reader Measurements'!$D$13</f>
        <v>81</v>
      </c>
      <c r="L16" s="27">
        <f>'Raw Plate Reader Measurements'!$D$14</f>
        <v>79</v>
      </c>
      <c r="M16" s="3"/>
      <c r="N16" s="3"/>
      <c r="P16" s="4">
        <f t="shared" si="32"/>
        <v>3.7475000000000001E-2</v>
      </c>
      <c r="Q16" s="4">
        <f t="shared" si="33"/>
        <v>3.4874999999999996E-2</v>
      </c>
      <c r="R16" s="4">
        <f t="shared" si="34"/>
        <v>3.7075000000000004E-2</v>
      </c>
      <c r="S16" s="4">
        <f t="shared" si="35"/>
        <v>2.8775000000000002E-2</v>
      </c>
      <c r="T16" s="4" t="str">
        <f t="shared" si="36"/>
        <v>---</v>
      </c>
      <c r="U16" s="4" t="str">
        <f t="shared" si="37"/>
        <v>---</v>
      </c>
      <c r="W16" s="4">
        <f t="shared" si="1"/>
        <v>66.25</v>
      </c>
      <c r="X16" s="4">
        <f t="shared" si="1"/>
        <v>63.25</v>
      </c>
      <c r="Y16" s="4">
        <f t="shared" si="1"/>
        <v>65.25</v>
      </c>
      <c r="Z16" s="4">
        <f t="shared" si="1"/>
        <v>63.25</v>
      </c>
      <c r="AA16" s="4" t="str">
        <f t="shared" si="1"/>
        <v>---</v>
      </c>
      <c r="AB16" s="4" t="str">
        <f t="shared" si="1"/>
        <v>---</v>
      </c>
      <c r="AD16" s="15">
        <f t="shared" si="38"/>
        <v>0.93316608673613055</v>
      </c>
      <c r="AE16" s="15">
        <f t="shared" si="39"/>
        <v>0.95732856940939293</v>
      </c>
      <c r="AF16" s="15">
        <f t="shared" si="40"/>
        <v>0.9289964671523987</v>
      </c>
      <c r="AG16" s="15">
        <f t="shared" si="41"/>
        <v>1.1602722452876655</v>
      </c>
      <c r="AH16" s="15" t="str">
        <f t="shared" si="42"/>
        <v>---</v>
      </c>
      <c r="AI16" s="15" t="str">
        <f t="shared" si="43"/>
        <v>---</v>
      </c>
      <c r="AK16" s="15">
        <f t="shared" si="44"/>
        <v>0.994940842146397</v>
      </c>
      <c r="AL16" s="15">
        <f t="shared" si="45"/>
        <v>0.11092630725614</v>
      </c>
      <c r="AM16" s="15">
        <f t="shared" si="46"/>
        <v>0.99060036404980767</v>
      </c>
      <c r="AN16" s="14">
        <f t="shared" si="47"/>
        <v>1.1120739089317089</v>
      </c>
      <c r="AO16" t="s">
        <v>58</v>
      </c>
      <c r="AP16" s="15">
        <f t="shared" si="48"/>
        <v>-6.9172080326613622E-2</v>
      </c>
      <c r="AQ16" s="15">
        <f t="shared" si="49"/>
        <v>-4.3608613738183824E-2</v>
      </c>
      <c r="AR16" s="15">
        <f t="shared" si="50"/>
        <v>-7.3650343025476975E-2</v>
      </c>
      <c r="AS16" s="15">
        <f t="shared" si="51"/>
        <v>0.1486546717953994</v>
      </c>
      <c r="AT16" s="15" t="str">
        <f t="shared" si="52"/>
        <v>---</v>
      </c>
      <c r="AU16" s="15" t="str">
        <f t="shared" si="53"/>
        <v>---</v>
      </c>
      <c r="AW16">
        <v>2.3375E-2</v>
      </c>
      <c r="AX16">
        <v>9.7875000000000018E-2</v>
      </c>
      <c r="AY16">
        <v>0.21607500000000002</v>
      </c>
      <c r="AZ16">
        <v>0.284275</v>
      </c>
      <c r="BA16" t="s">
        <v>58</v>
      </c>
      <c r="BB16">
        <v>-0.75</v>
      </c>
      <c r="BC16">
        <v>-0.75</v>
      </c>
      <c r="BD16">
        <v>4.25</v>
      </c>
      <c r="BE16">
        <v>1.25</v>
      </c>
      <c r="BG16">
        <v>-1.6936526655442957E-2</v>
      </c>
      <c r="BH16">
        <v>-4.0448665192437195E-3</v>
      </c>
      <c r="BI16">
        <v>1.0382432457413158E-2</v>
      </c>
      <c r="BJ16">
        <v>2.3210583095651461E-3</v>
      </c>
      <c r="BK16" t="s">
        <v>84</v>
      </c>
      <c r="BL16">
        <v>-1.6936526655442957E-2</v>
      </c>
      <c r="BM16">
        <v>-4.0448665192437195E-3</v>
      </c>
      <c r="BN16">
        <v>1.0382432457413158E-2</v>
      </c>
      <c r="BO16">
        <v>2.3210583095651461E-3</v>
      </c>
    </row>
    <row r="17" spans="1:72" x14ac:dyDescent="0.35">
      <c r="A17" t="s">
        <v>49</v>
      </c>
      <c r="B17" s="27">
        <f>'Raw Plate Reader Measurements'!$P$7</f>
        <v>6.9400000000000003E-2</v>
      </c>
      <c r="C17" s="27">
        <f>'Raw Plate Reader Measurements'!$P$8</f>
        <v>6.9599999999999995E-2</v>
      </c>
      <c r="D17" s="27">
        <f>'Raw Plate Reader Measurements'!$P$9</f>
        <v>6.9599999999999995E-2</v>
      </c>
      <c r="E17" s="27">
        <f>'Raw Plate Reader Measurements'!$P$10</f>
        <v>7.0900000000000005E-2</v>
      </c>
      <c r="F17" s="3"/>
      <c r="G17" s="3"/>
      <c r="I17" s="27">
        <f>'Raw Plate Reader Measurements'!$E$7</f>
        <v>47</v>
      </c>
      <c r="J17" s="27">
        <f>'Raw Plate Reader Measurements'!$E$8</f>
        <v>47</v>
      </c>
      <c r="K17" s="27">
        <f>'Raw Plate Reader Measurements'!$E$9</f>
        <v>50</v>
      </c>
      <c r="L17" s="27">
        <f>'Raw Plate Reader Measurements'!$E$10</f>
        <v>49</v>
      </c>
      <c r="M17" s="3"/>
      <c r="N17" s="3"/>
      <c r="P17" s="4">
        <f t="shared" ref="P17" si="82">IF(ISBLANK(B17),"---", B17-$B$9)</f>
        <v>2.7475000000000006E-2</v>
      </c>
      <c r="Q17" s="4">
        <f t="shared" ref="Q17" si="83">IF(ISBLANK(C17),"---", C17-$B$9)</f>
        <v>2.7674999999999998E-2</v>
      </c>
      <c r="R17" s="4">
        <f t="shared" ref="R17" si="84">IF(ISBLANK(D17),"---", D17-$B$9)</f>
        <v>2.7674999999999998E-2</v>
      </c>
      <c r="S17" s="4">
        <f t="shared" ref="S17" si="85">IF(ISBLANK(E17),"---", E17-$B$9)</f>
        <v>2.8975000000000008E-2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31.25</v>
      </c>
      <c r="X17" s="4">
        <f t="shared" ref="X17" si="89">IF(ISBLANK(J17),"---",J17-$I$9)</f>
        <v>31.25</v>
      </c>
      <c r="Y17" s="4">
        <f t="shared" ref="Y17" si="90">IF(ISBLANK(K17),"---",K17-$I$9)</f>
        <v>34.25</v>
      </c>
      <c r="Z17" s="4">
        <f t="shared" ref="Z17" si="91">IF(ISBLANK(L17),"---",L17-$I$9)</f>
        <v>33.25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0.60038112006517907</v>
      </c>
      <c r="AE17" s="15">
        <f t="shared" ref="AE17" si="95">IF(AND(ISNUMBER(X17),ISNUMBER(Q17)),(X17*$B$3)/(Q17*$B$2),"---")</f>
        <v>0.59604232244953204</v>
      </c>
      <c r="AF17" s="15">
        <f t="shared" ref="AF17" si="96">IF(AND(ISNUMBER(Y17),ISNUMBER(R17)),(Y17*$B$3)/(R17*$B$2),"---")</f>
        <v>0.65326238540468695</v>
      </c>
      <c r="AG17" s="15">
        <f t="shared" ref="AG17" si="97">IF(AND(ISNUMBER(Z17),ISNUMBER(S17)),(Z17*$B$3)/(S17*$B$2),"---")</f>
        <v>0.60573533857854722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0.61385529162448627</v>
      </c>
      <c r="AL17" s="15">
        <f t="shared" ref="AL17" si="101">STDEV(AD17:AI17)</f>
        <v>2.656882789854368E-2</v>
      </c>
      <c r="AM17" s="15">
        <f t="shared" ref="AM17" si="102">GEOMEAN(AD17:AI17)</f>
        <v>0.61343517058260866</v>
      </c>
      <c r="AN17" s="14">
        <f t="shared" ref="AN17" si="103">EXP(STDEV(AP17:AU17))</f>
        <v>1.0433658364399645</v>
      </c>
      <c r="AO17" t="s">
        <v>59</v>
      </c>
      <c r="AP17" s="15">
        <f t="shared" ref="AP17" si="104">IF(ISNUMBER(AD17),LN(AD17),"---")</f>
        <v>-0.51019062531155857</v>
      </c>
      <c r="AQ17" s="15">
        <f t="shared" ref="AQ17" si="105">IF(ISNUMBER(AE17),LN(AE17),"---")</f>
        <v>-0.51744360361657382</v>
      </c>
      <c r="AR17" s="15">
        <f t="shared" ref="AR17" si="106">IF(ISNUMBER(AF17),LN(AF17),"---")</f>
        <v>-0.42577641509075032</v>
      </c>
      <c r="AS17" s="15">
        <f t="shared" ref="AS17" si="107">IF(ISNUMBER(AG17),LN(AG17),"---")</f>
        <v>-0.50131212332823627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  <c r="AW17">
        <v>5.2575000000000004E-2</v>
      </c>
      <c r="AX17">
        <v>8.5875000000000007E-2</v>
      </c>
      <c r="AY17">
        <v>0.248475</v>
      </c>
      <c r="AZ17">
        <v>0.36977500000000002</v>
      </c>
      <c r="BB17">
        <v>0.25</v>
      </c>
      <c r="BC17">
        <v>-0.75</v>
      </c>
      <c r="BD17">
        <v>4.25</v>
      </c>
      <c r="BE17">
        <v>1.25</v>
      </c>
      <c r="BG17">
        <v>2.5100098942525224E-3</v>
      </c>
      <c r="BH17">
        <v>-4.6100880415834537E-3</v>
      </c>
      <c r="BI17">
        <v>9.028610899428708E-3</v>
      </c>
      <c r="BJ17">
        <v>1.7843792872736985E-3</v>
      </c>
      <c r="BP17" t="s">
        <v>84</v>
      </c>
      <c r="BQ17">
        <v>2.5100098942525224E-3</v>
      </c>
      <c r="BR17">
        <v>-4.6100880415834537E-3</v>
      </c>
      <c r="BS17">
        <v>9.028610899428708E-3</v>
      </c>
      <c r="BT17">
        <v>1.7843792872736985E-3</v>
      </c>
    </row>
    <row r="18" spans="1:72" x14ac:dyDescent="0.35">
      <c r="A18" t="s">
        <v>51</v>
      </c>
      <c r="B18" s="27">
        <f>'Raw Plate Reader Measurements'!$P$11</f>
        <v>7.8799999999999995E-2</v>
      </c>
      <c r="C18" s="27">
        <f>'Raw Plate Reader Measurements'!$P$12</f>
        <v>7.5200000000000003E-2</v>
      </c>
      <c r="D18" s="27">
        <f>'Raw Plate Reader Measurements'!$P$13</f>
        <v>7.4300000000000005E-2</v>
      </c>
      <c r="E18" s="27">
        <f>'Raw Plate Reader Measurements'!$P$14</f>
        <v>6.9699999999999998E-2</v>
      </c>
      <c r="F18" s="3"/>
      <c r="G18" s="3"/>
      <c r="I18" s="27">
        <f>'Raw Plate Reader Measurements'!$E$11</f>
        <v>41</v>
      </c>
      <c r="J18" s="27">
        <f>'Raw Plate Reader Measurements'!$E$12</f>
        <v>42</v>
      </c>
      <c r="K18" s="27">
        <f>'Raw Plate Reader Measurements'!$E$13</f>
        <v>40</v>
      </c>
      <c r="L18" s="27">
        <f>'Raw Plate Reader Measurements'!$E$14</f>
        <v>41</v>
      </c>
      <c r="M18" s="3"/>
      <c r="N18" s="3"/>
      <c r="P18" s="4">
        <f t="shared" si="32"/>
        <v>3.6874999999999998E-2</v>
      </c>
      <c r="Q18" s="4">
        <f t="shared" si="33"/>
        <v>3.3275000000000006E-2</v>
      </c>
      <c r="R18" s="4">
        <f t="shared" si="34"/>
        <v>3.2375000000000008E-2</v>
      </c>
      <c r="S18" s="4">
        <f t="shared" si="35"/>
        <v>2.7775000000000001E-2</v>
      </c>
      <c r="T18" s="4" t="str">
        <f t="shared" si="36"/>
        <v>---</v>
      </c>
      <c r="U18" s="4" t="str">
        <f t="shared" si="37"/>
        <v>---</v>
      </c>
      <c r="W18" s="4">
        <f t="shared" si="1"/>
        <v>25.25</v>
      </c>
      <c r="X18" s="4">
        <f t="shared" si="1"/>
        <v>26.25</v>
      </c>
      <c r="Y18" s="4">
        <f t="shared" si="1"/>
        <v>24.25</v>
      </c>
      <c r="Z18" s="4">
        <f t="shared" si="1"/>
        <v>25.25</v>
      </c>
      <c r="AA18" s="4" t="str">
        <f t="shared" si="1"/>
        <v>---</v>
      </c>
      <c r="AB18" s="4" t="str">
        <f t="shared" si="1"/>
        <v>---</v>
      </c>
      <c r="AD18" s="15">
        <f t="shared" si="38"/>
        <v>0.36144652987723297</v>
      </c>
      <c r="AE18" s="15">
        <f t="shared" si="39"/>
        <v>0.41641460165241972</v>
      </c>
      <c r="AF18" s="15">
        <f t="shared" si="40"/>
        <v>0.39538179794476158</v>
      </c>
      <c r="AG18" s="15">
        <f t="shared" si="41"/>
        <v>0.4798682552375505</v>
      </c>
      <c r="AH18" s="15" t="str">
        <f t="shared" si="42"/>
        <v>---</v>
      </c>
      <c r="AI18" s="15" t="str">
        <f t="shared" si="43"/>
        <v>---</v>
      </c>
      <c r="AK18" s="15">
        <f t="shared" si="44"/>
        <v>0.41327779617799121</v>
      </c>
      <c r="AL18" s="15">
        <f t="shared" si="45"/>
        <v>4.9835983336845406E-2</v>
      </c>
      <c r="AM18" s="15">
        <f t="shared" si="46"/>
        <v>0.41108078346385729</v>
      </c>
      <c r="AN18" s="14">
        <f t="shared" si="47"/>
        <v>1.1258889852174467</v>
      </c>
      <c r="AP18" s="15">
        <f t="shared" si="48"/>
        <v>-1.0176411601428987</v>
      </c>
      <c r="AQ18" s="15">
        <f t="shared" si="49"/>
        <v>-0.87607387644782675</v>
      </c>
      <c r="AR18" s="15">
        <f t="shared" si="50"/>
        <v>-0.92790340384049375</v>
      </c>
      <c r="AS18" s="15">
        <f t="shared" si="51"/>
        <v>-0.73424368100860871</v>
      </c>
      <c r="AT18" s="15" t="str">
        <f t="shared" si="52"/>
        <v>---</v>
      </c>
      <c r="AU18" s="15" t="str">
        <f t="shared" si="53"/>
        <v>---</v>
      </c>
    </row>
    <row r="19" spans="1:72" x14ac:dyDescent="0.35">
      <c r="A19" t="s">
        <v>52</v>
      </c>
      <c r="B19" s="27">
        <f>'Raw Plate Reader Measurements'!$Q$7</f>
        <v>7.0400000000000004E-2</v>
      </c>
      <c r="C19" s="27">
        <f>'Raw Plate Reader Measurements'!$Q$8</f>
        <v>7.1199999999999999E-2</v>
      </c>
      <c r="D19" s="27">
        <f>'Raw Plate Reader Measurements'!$Q$9</f>
        <v>6.93E-2</v>
      </c>
      <c r="E19" s="27">
        <f>'Raw Plate Reader Measurements'!$Q$10</f>
        <v>7.3200000000000001E-2</v>
      </c>
      <c r="F19" s="3"/>
      <c r="G19" s="3"/>
      <c r="I19" s="27">
        <f>'Raw Plate Reader Measurements'!$F$7</f>
        <v>16</v>
      </c>
      <c r="J19" s="27">
        <f>'Raw Plate Reader Measurements'!$F$8</f>
        <v>16</v>
      </c>
      <c r="K19" s="27">
        <f>'Raw Plate Reader Measurements'!$F$9</f>
        <v>17</v>
      </c>
      <c r="L19" s="27">
        <f>'Raw Plate Reader Measurements'!$F$10</f>
        <v>18</v>
      </c>
      <c r="M19" s="3"/>
      <c r="N19" s="3"/>
      <c r="P19" s="4">
        <f t="shared" ref="P19" si="110">IF(ISBLANK(B19),"---", B19-$B$9)</f>
        <v>2.8475000000000007E-2</v>
      </c>
      <c r="Q19" s="4">
        <f t="shared" ref="Q19" si="111">IF(ISBLANK(C19),"---", C19-$B$9)</f>
        <v>2.9275000000000002E-2</v>
      </c>
      <c r="R19" s="4">
        <f t="shared" ref="R19" si="112">IF(ISBLANK(D19),"---", D19-$B$9)</f>
        <v>2.7375000000000003E-2</v>
      </c>
      <c r="S19" s="4">
        <f t="shared" ref="S19" si="113">IF(ISBLANK(E19),"---", E19-$B$9)</f>
        <v>3.1275000000000004E-2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0.25</v>
      </c>
      <c r="X19" s="4">
        <f t="shared" ref="X19" si="117">IF(ISBLANK(J19),"---",J19-$I$9)</f>
        <v>0.25</v>
      </c>
      <c r="Y19" s="4">
        <f t="shared" ref="Y19" si="118">IF(ISBLANK(K19),"---",K19-$I$9)</f>
        <v>1.25</v>
      </c>
      <c r="Z19" s="4">
        <f t="shared" ref="Z19" si="119">IF(ISBLANK(L19),"---",L19-$I$9)</f>
        <v>2.25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4.6343729654197141E-3</v>
      </c>
      <c r="AE19" s="15">
        <f t="shared" ref="AE19" si="123">IF(AND(ISNUMBER(X19),ISNUMBER(Q19)),(X19*$B$3)/(Q19*$B$2),"---")</f>
        <v>4.5077291269112335E-3</v>
      </c>
      <c r="AF19" s="15">
        <f t="shared" ref="AF19" si="124">IF(AND(ISNUMBER(Y19),ISNUMBER(R19)),(Y19*$B$3)/(R19*$B$2),"---")</f>
        <v>2.410297172426052E-2</v>
      </c>
      <c r="AG19" s="15">
        <f t="shared" ref="AG19" si="125">IF(AND(ISNUMBER(Z19),ISNUMBER(S19)),(Z19*$B$3)/(S19*$B$2),"---")</f>
        <v>3.7975185666280963E-2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1.7805064870718108E-2</v>
      </c>
      <c r="AL19" s="15">
        <f t="shared" ref="AL19" si="129">STDEV(AD19:AI19)</f>
        <v>1.6297071994597786E-2</v>
      </c>
      <c r="AM19" s="15">
        <f t="shared" ref="AM19" si="130">GEOMEAN(AD19:AI19)</f>
        <v>1.1759255389822231E-2</v>
      </c>
      <c r="AN19" s="14">
        <f t="shared" ref="AN19" si="131">EXP(STDEV(AP19:AU19))</f>
        <v>3.0250032613425524</v>
      </c>
      <c r="AP19" s="15">
        <f t="shared" ref="AP19" si="132">IF(ISNUMBER(AD19),LN(AD19),"---")</f>
        <v>-5.37425437165742</v>
      </c>
      <c r="AQ19" s="15">
        <f t="shared" ref="AQ19" si="133">IF(ISNUMBER(AE19),LN(AE19),"---")</f>
        <v>-5.4019617718079553</v>
      </c>
      <c r="AR19" s="15">
        <f t="shared" ref="AR19" si="134">IF(ISNUMBER(AF19),LN(AF19),"---")</f>
        <v>-3.7254201380267391</v>
      </c>
      <c r="AS19" s="15">
        <f t="shared" ref="AS19" si="135">IF(ISNUMBER(AG19),LN(AG19),"---")</f>
        <v>-3.2708223413409301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72" x14ac:dyDescent="0.35">
      <c r="A20" t="s">
        <v>53</v>
      </c>
      <c r="B20" s="27">
        <f>'Raw Plate Reader Measurements'!$Q$11</f>
        <v>7.9000000000000001E-2</v>
      </c>
      <c r="C20" s="27">
        <f>'Raw Plate Reader Measurements'!$Q$12</f>
        <v>7.0499999999999993E-2</v>
      </c>
      <c r="D20" s="27">
        <f>'Raw Plate Reader Measurements'!$Q$13</f>
        <v>7.3099999999999998E-2</v>
      </c>
      <c r="E20" s="27">
        <f>'Raw Plate Reader Measurements'!$Q$14</f>
        <v>7.0099999999999996E-2</v>
      </c>
      <c r="F20" s="3"/>
      <c r="G20" s="3"/>
      <c r="I20" s="27">
        <f>'Raw Plate Reader Measurements'!$F$11</f>
        <v>16</v>
      </c>
      <c r="J20" s="27">
        <f>'Raw Plate Reader Measurements'!$F$12</f>
        <v>16</v>
      </c>
      <c r="K20" s="27">
        <f>'Raw Plate Reader Measurements'!$F$13</f>
        <v>16</v>
      </c>
      <c r="L20" s="27">
        <f>'Raw Plate Reader Measurements'!$F$14</f>
        <v>15</v>
      </c>
      <c r="M20" s="3"/>
      <c r="N20" s="3"/>
      <c r="P20" s="4">
        <f t="shared" si="32"/>
        <v>3.7075000000000004E-2</v>
      </c>
      <c r="Q20" s="4">
        <f t="shared" si="33"/>
        <v>2.8574999999999996E-2</v>
      </c>
      <c r="R20" s="4">
        <f t="shared" si="34"/>
        <v>3.1175000000000001E-2</v>
      </c>
      <c r="S20" s="4">
        <f t="shared" si="35"/>
        <v>2.8174999999999999E-2</v>
      </c>
      <c r="T20" s="4" t="str">
        <f t="shared" si="36"/>
        <v>---</v>
      </c>
      <c r="U20" s="4" t="str">
        <f t="shared" si="37"/>
        <v>---</v>
      </c>
      <c r="W20" s="4">
        <f t="shared" si="1"/>
        <v>0.25</v>
      </c>
      <c r="X20" s="4">
        <f t="shared" si="1"/>
        <v>0.25</v>
      </c>
      <c r="Y20" s="4">
        <f t="shared" si="1"/>
        <v>0.25</v>
      </c>
      <c r="Z20" s="4">
        <f t="shared" si="1"/>
        <v>-0.75</v>
      </c>
      <c r="AA20" s="4" t="str">
        <f t="shared" si="1"/>
        <v>---</v>
      </c>
      <c r="AB20" s="4" t="str">
        <f t="shared" si="1"/>
        <v>---</v>
      </c>
      <c r="AD20" s="15">
        <f t="shared" si="38"/>
        <v>3.5593734373655121E-3</v>
      </c>
      <c r="AE20" s="15">
        <f t="shared" si="39"/>
        <v>4.6181546873255083E-3</v>
      </c>
      <c r="AF20" s="15">
        <f t="shared" si="40"/>
        <v>4.2329998457201722E-3</v>
      </c>
      <c r="AG20" s="15">
        <f t="shared" si="41"/>
        <v>-1.4051155654693137E-2</v>
      </c>
      <c r="AH20" s="15" t="str">
        <f t="shared" si="42"/>
        <v>---</v>
      </c>
      <c r="AI20" s="15" t="str">
        <f t="shared" si="43"/>
        <v>---</v>
      </c>
      <c r="AK20" s="15">
        <f t="shared" si="44"/>
        <v>-4.10156921070486E-4</v>
      </c>
      <c r="AL20" s="15">
        <f t="shared" si="45"/>
        <v>9.1045197586942777E-3</v>
      </c>
      <c r="AM20" s="15" t="e">
        <f t="shared" si="46"/>
        <v>#NUM!</v>
      </c>
      <c r="AN20" s="14" t="e">
        <f t="shared" si="47"/>
        <v>#NUM!</v>
      </c>
      <c r="AP20" s="15">
        <f t="shared" si="48"/>
        <v>-5.6381707503481708</v>
      </c>
      <c r="AQ20" s="15">
        <f t="shared" si="49"/>
        <v>-5.3777600720050485</v>
      </c>
      <c r="AR20" s="15">
        <f t="shared" si="50"/>
        <v>-5.4648443538902747</v>
      </c>
      <c r="AS20" s="15" t="e">
        <f t="shared" si="51"/>
        <v>#NUM!</v>
      </c>
      <c r="AT20" s="15" t="str">
        <f t="shared" si="52"/>
        <v>---</v>
      </c>
      <c r="AU20" s="15" t="str">
        <f t="shared" si="53"/>
        <v>---</v>
      </c>
    </row>
    <row r="21" spans="1:72" x14ac:dyDescent="0.35">
      <c r="A21" t="s">
        <v>54</v>
      </c>
      <c r="B21" s="27">
        <f>'Raw Plate Reader Measurements'!$R$7</f>
        <v>6.3299999999999995E-2</v>
      </c>
      <c r="C21" s="27">
        <f>'Raw Plate Reader Measurements'!$R$8</f>
        <v>6.4399999999999999E-2</v>
      </c>
      <c r="D21" s="27">
        <f>'Raw Plate Reader Measurements'!$R$9</f>
        <v>6.3399999999999998E-2</v>
      </c>
      <c r="E21" s="27">
        <f>'Raw Plate Reader Measurements'!$R$10</f>
        <v>6.5199999999999994E-2</v>
      </c>
      <c r="F21" s="3"/>
      <c r="G21" s="3"/>
      <c r="I21" s="27">
        <f>'Raw Plate Reader Measurements'!$G$7</f>
        <v>25</v>
      </c>
      <c r="J21" s="27">
        <f>'Raw Plate Reader Measurements'!$G$8</f>
        <v>25</v>
      </c>
      <c r="K21" s="27">
        <f>'Raw Plate Reader Measurements'!$G$9</f>
        <v>27</v>
      </c>
      <c r="L21" s="27">
        <f>'Raw Plate Reader Measurements'!$G$10</f>
        <v>27</v>
      </c>
      <c r="M21" s="3"/>
      <c r="N21" s="3"/>
      <c r="P21" s="4">
        <f t="shared" ref="P21" si="138">IF(ISBLANK(B21),"---", B21-$B$9)</f>
        <v>2.1374999999999998E-2</v>
      </c>
      <c r="Q21" s="4">
        <f t="shared" ref="Q21" si="139">IF(ISBLANK(C21),"---", C21-$B$9)</f>
        <v>2.2475000000000002E-2</v>
      </c>
      <c r="R21" s="4">
        <f t="shared" ref="R21" si="140">IF(ISBLANK(D21),"---", D21-$B$9)</f>
        <v>2.1475000000000001E-2</v>
      </c>
      <c r="S21" s="4">
        <f t="shared" ref="S21" si="141">IF(ISBLANK(E21),"---", E21-$B$9)</f>
        <v>2.3274999999999997E-2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9.25</v>
      </c>
      <c r="X21" s="4">
        <f t="shared" ref="X21" si="145">IF(ISBLANK(J21),"---",J21-$I$9)</f>
        <v>9.25</v>
      </c>
      <c r="Y21" s="4">
        <f t="shared" ref="Y21" si="146">IF(ISBLANK(K21),"---",K21-$I$9)</f>
        <v>11.25</v>
      </c>
      <c r="Z21" s="4">
        <f t="shared" ref="Z21" si="147">IF(ISBLANK(L21),"---",L21-$I$9)</f>
        <v>11.25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0.22842851448150064</v>
      </c>
      <c r="AE21" s="15">
        <f t="shared" ref="AE21" si="151">IF(AND(ISNUMBER(X21),ISNUMBER(Q21)),(X21*$B$3)/(Q21*$B$2),"---")</f>
        <v>0.21724847595292884</v>
      </c>
      <c r="AF21" s="15">
        <f t="shared" ref="AF21" si="152">IF(AND(ISNUMBER(Y21),ISNUMBER(R21)),(Y21*$B$3)/(R21*$B$2),"---")</f>
        <v>0.2765247803755384</v>
      </c>
      <c r="AG21" s="15">
        <f t="shared" ref="AG21" si="153">IF(AND(ISNUMBER(Z21),ISNUMBER(S21)),(Z21*$B$3)/(S21*$B$2),"---")</f>
        <v>0.25513940530890172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0.24433529402971743</v>
      </c>
      <c r="AL21" s="15">
        <f t="shared" ref="AL21" si="157">STDEV(AD21:AI21)</f>
        <v>2.6705886996824014E-2</v>
      </c>
      <c r="AM21" s="15">
        <f t="shared" ref="AM21" si="158">GEOMEAN(AD21:AI21)</f>
        <v>0.24325101563061993</v>
      </c>
      <c r="AN21" s="14">
        <f t="shared" ref="AN21" si="159">EXP(STDEV(AP21:AU21))</f>
        <v>1.1148281595898553</v>
      </c>
      <c r="AP21" s="15">
        <f t="shared" ref="AP21" si="160">IF(ISNUMBER(AD21),LN(AD21),"---")</f>
        <v>-1.4765319645027739</v>
      </c>
      <c r="AQ21" s="15">
        <f t="shared" ref="AQ21" si="161">IF(ISNUMBER(AE21),LN(AE21),"---")</f>
        <v>-1.526713530037634</v>
      </c>
      <c r="AR21" s="15">
        <f t="shared" ref="AR21" si="162">IF(ISNUMBER(AF21),LN(AF21),"---")</f>
        <v>-1.2854548404241737</v>
      </c>
      <c r="AS21" s="15">
        <f t="shared" ref="AS21" si="163">IF(ISNUMBER(AG21),LN(AG21),"---")</f>
        <v>-1.3659451957169855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72" x14ac:dyDescent="0.35">
      <c r="A22" t="s">
        <v>55</v>
      </c>
      <c r="B22" s="27">
        <f>'Raw Plate Reader Measurements'!$R$11</f>
        <v>7.4999999999999997E-2</v>
      </c>
      <c r="C22" s="27">
        <f>'Raw Plate Reader Measurements'!$R$12</f>
        <v>7.0999999999999994E-2</v>
      </c>
      <c r="D22" s="27">
        <f>'Raw Plate Reader Measurements'!$R$13</f>
        <v>7.2800000000000004E-2</v>
      </c>
      <c r="E22" s="27">
        <f>'Raw Plate Reader Measurements'!$R$14</f>
        <v>7.4999999999999997E-2</v>
      </c>
      <c r="F22" s="3"/>
      <c r="G22" s="3"/>
      <c r="I22" s="27">
        <f>'Raw Plate Reader Measurements'!$G$11</f>
        <v>27</v>
      </c>
      <c r="J22" s="27">
        <f>'Raw Plate Reader Measurements'!$G$12</f>
        <v>26</v>
      </c>
      <c r="K22" s="27">
        <f>'Raw Plate Reader Measurements'!$G$13</f>
        <v>26</v>
      </c>
      <c r="L22" s="27">
        <f>'Raw Plate Reader Measurements'!$G$14</f>
        <v>25</v>
      </c>
      <c r="M22" s="3"/>
      <c r="N22" s="3"/>
      <c r="P22" s="4">
        <f t="shared" si="32"/>
        <v>3.3075E-2</v>
      </c>
      <c r="Q22" s="4">
        <f t="shared" si="33"/>
        <v>2.9074999999999997E-2</v>
      </c>
      <c r="R22" s="4">
        <f t="shared" si="34"/>
        <v>3.0875000000000007E-2</v>
      </c>
      <c r="S22" s="4">
        <f t="shared" si="35"/>
        <v>3.3075E-2</v>
      </c>
      <c r="T22" s="4" t="str">
        <f t="shared" si="36"/>
        <v>---</v>
      </c>
      <c r="U22" s="4" t="str">
        <f t="shared" si="37"/>
        <v>---</v>
      </c>
      <c r="W22" s="4">
        <f t="shared" si="1"/>
        <v>11.25</v>
      </c>
      <c r="X22" s="4">
        <f t="shared" si="1"/>
        <v>10.25</v>
      </c>
      <c r="Y22" s="4">
        <f t="shared" si="1"/>
        <v>10.25</v>
      </c>
      <c r="Z22" s="4">
        <f t="shared" si="1"/>
        <v>9.25</v>
      </c>
      <c r="AA22" s="4" t="str">
        <f t="shared" si="1"/>
        <v>---</v>
      </c>
      <c r="AB22" s="4" t="str">
        <f t="shared" si="1"/>
        <v>---</v>
      </c>
      <c r="AD22" s="15">
        <f t="shared" si="38"/>
        <v>0.17954254447663454</v>
      </c>
      <c r="AE22" s="15">
        <f t="shared" si="39"/>
        <v>0.18608820559942846</v>
      </c>
      <c r="AF22" s="15">
        <f t="shared" si="40"/>
        <v>0.17523933855233623</v>
      </c>
      <c r="AG22" s="15">
        <f t="shared" si="41"/>
        <v>0.14762386990301063</v>
      </c>
      <c r="AH22" s="15" t="str">
        <f t="shared" si="42"/>
        <v>---</v>
      </c>
      <c r="AI22" s="15" t="str">
        <f t="shared" si="43"/>
        <v>---</v>
      </c>
      <c r="AK22" s="15">
        <f t="shared" si="44"/>
        <v>0.17212348963285246</v>
      </c>
      <c r="AL22" s="15">
        <f t="shared" si="45"/>
        <v>1.6931189643161444E-2</v>
      </c>
      <c r="AM22" s="15">
        <f t="shared" si="46"/>
        <v>0.17146228369513458</v>
      </c>
      <c r="AN22" s="14">
        <f t="shared" si="47"/>
        <v>1.1082718944530061</v>
      </c>
      <c r="AP22" s="15">
        <f t="shared" si="48"/>
        <v>-1.7173430825548741</v>
      </c>
      <c r="AQ22" s="15">
        <f t="shared" si="49"/>
        <v>-1.6815344940245947</v>
      </c>
      <c r="AR22" s="15">
        <f t="shared" si="50"/>
        <v>-1.7416025905680081</v>
      </c>
      <c r="AS22" s="15">
        <f t="shared" si="51"/>
        <v>-1.9130876596809694</v>
      </c>
      <c r="AT22" s="15" t="str">
        <f t="shared" si="52"/>
        <v>---</v>
      </c>
      <c r="AU22" s="15" t="str">
        <f t="shared" si="53"/>
        <v>---</v>
      </c>
    </row>
    <row r="23" spans="1:72" x14ac:dyDescent="0.35">
      <c r="A23" t="s">
        <v>56</v>
      </c>
      <c r="B23" s="27">
        <f>'Raw Plate Reader Measurements'!$S$7</f>
        <v>6.2600000000000003E-2</v>
      </c>
      <c r="C23" s="27">
        <f>'Raw Plate Reader Measurements'!$S$8</f>
        <v>6.2600000000000003E-2</v>
      </c>
      <c r="D23" s="27">
        <f>'Raw Plate Reader Measurements'!$S$9</f>
        <v>6.3500000000000001E-2</v>
      </c>
      <c r="E23" s="27">
        <f>'Raw Plate Reader Measurements'!$S$10</f>
        <v>6.5699999999999995E-2</v>
      </c>
      <c r="F23" s="3"/>
      <c r="G23" s="3"/>
      <c r="I23" s="27">
        <f>'Raw Plate Reader Measurements'!$H$7</f>
        <v>18</v>
      </c>
      <c r="J23" s="27">
        <f>'Raw Plate Reader Measurements'!$H$8</f>
        <v>18</v>
      </c>
      <c r="K23" s="27">
        <f>'Raw Plate Reader Measurements'!$H$9</f>
        <v>19</v>
      </c>
      <c r="L23" s="27">
        <f>'Raw Plate Reader Measurements'!$H$10</f>
        <v>19</v>
      </c>
      <c r="M23" s="3"/>
      <c r="N23" s="3"/>
      <c r="P23" s="4">
        <f t="shared" ref="P23" si="166">IF(ISBLANK(B23),"---", B23-$B$9)</f>
        <v>2.0675000000000006E-2</v>
      </c>
      <c r="Q23" s="4">
        <f t="shared" ref="Q23" si="167">IF(ISBLANK(C23),"---", C23-$B$9)</f>
        <v>2.0675000000000006E-2</v>
      </c>
      <c r="R23" s="4">
        <f t="shared" ref="R23" si="168">IF(ISBLANK(D23),"---", D23-$B$9)</f>
        <v>2.1575000000000004E-2</v>
      </c>
      <c r="S23" s="4">
        <f t="shared" ref="S23" si="169">IF(ISBLANK(E23),"---", E23-$B$9)</f>
        <v>2.3774999999999998E-2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2.25</v>
      </c>
      <c r="X23" s="4">
        <f t="shared" ref="X23" si="173">IF(ISBLANK(J23),"---",J23-$I$9)</f>
        <v>2.25</v>
      </c>
      <c r="Y23" s="4">
        <f t="shared" ref="Y23" si="174">IF(ISBLANK(K23),"---",K23-$I$9)</f>
        <v>3.25</v>
      </c>
      <c r="Z23" s="4">
        <f t="shared" ref="Z23" si="175">IF(ISBLANK(L23),"---",L23-$I$9)</f>
        <v>3.25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5.7444930191677727E-2</v>
      </c>
      <c r="AE23" s="15">
        <f t="shared" ref="AE23" si="179">IF(AND(ISNUMBER(X23),ISNUMBER(Q23)),(X23*$B$3)/(Q23*$B$2),"---")</f>
        <v>5.7444930191677727E-2</v>
      </c>
      <c r="AF23" s="15">
        <f t="shared" ref="AF23" si="180">IF(AND(ISNUMBER(Y23),ISNUMBER(R23)),(Y23*$B$3)/(R23*$B$2),"---")</f>
        <v>7.9514670334843218E-2</v>
      </c>
      <c r="AG23" s="15">
        <f t="shared" ref="AG23" si="181">IF(AND(ISNUMBER(Z23),ISNUMBER(S23)),(Z23*$B$3)/(S23*$B$2),"---")</f>
        <v>7.21568459505465E-2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6.6640344167186297E-2</v>
      </c>
      <c r="AL23" s="15">
        <f t="shared" ref="AL23" si="185">STDEV(AD23:AI23)</f>
        <v>1.1034662697744599E-2</v>
      </c>
      <c r="AM23" s="15">
        <f t="shared" ref="AM23" si="186">GEOMEAN(AD23:AI23)</f>
        <v>6.5964010790735203E-2</v>
      </c>
      <c r="AN23" s="14">
        <f t="shared" ref="AN23" si="187">EXP(STDEV(AP23:AU23))</f>
        <v>1.1788294224700384</v>
      </c>
      <c r="AP23" s="15">
        <f t="shared" ref="AP23" si="188">IF(ISNUMBER(AD23),LN(AD23),"---")</f>
        <v>-2.8569285258977106</v>
      </c>
      <c r="AQ23" s="15">
        <f t="shared" ref="AQ23" si="189">IF(ISNUMBER(AE23),LN(AE23),"---")</f>
        <v>-2.8569285258977106</v>
      </c>
      <c r="AR23" s="15">
        <f t="shared" ref="AR23" si="190">IF(ISNUMBER(AF23),LN(AF23),"---")</f>
        <v>-2.5318137418321296</v>
      </c>
      <c r="AS23" s="15">
        <f t="shared" ref="AS23" si="191">IF(ISNUMBER(AG23),LN(AG23),"---")</f>
        <v>-2.6289131132940917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72" x14ac:dyDescent="0.35">
      <c r="A24" t="s">
        <v>57</v>
      </c>
      <c r="B24" s="27">
        <f>'Raw Plate Reader Measurements'!$S$11</f>
        <v>7.4899999999999994E-2</v>
      </c>
      <c r="C24" s="27">
        <f>'Raw Plate Reader Measurements'!$S$12</f>
        <v>7.1999999999999995E-2</v>
      </c>
      <c r="D24" s="27">
        <f>'Raw Plate Reader Measurements'!$S$13</f>
        <v>7.2599999999999998E-2</v>
      </c>
      <c r="E24" s="27">
        <f>'Raw Plate Reader Measurements'!$S$14</f>
        <v>6.8500000000000005E-2</v>
      </c>
      <c r="F24" s="3"/>
      <c r="G24" s="3"/>
      <c r="I24" s="27">
        <f>'Raw Plate Reader Measurements'!$H$11</f>
        <v>18</v>
      </c>
      <c r="J24" s="27">
        <f>'Raw Plate Reader Measurements'!$H$12</f>
        <v>18</v>
      </c>
      <c r="K24" s="27">
        <f>'Raw Plate Reader Measurements'!$H$13</f>
        <v>18</v>
      </c>
      <c r="L24" s="27">
        <f>'Raw Plate Reader Measurements'!$H$14</f>
        <v>18</v>
      </c>
      <c r="M24" s="3"/>
      <c r="N24" s="3"/>
      <c r="P24" s="4">
        <f t="shared" si="32"/>
        <v>3.2974999999999997E-2</v>
      </c>
      <c r="Q24" s="4">
        <f t="shared" si="33"/>
        <v>3.0074999999999998E-2</v>
      </c>
      <c r="R24" s="4">
        <f t="shared" si="34"/>
        <v>3.0675000000000001E-2</v>
      </c>
      <c r="S24" s="4">
        <f t="shared" si="35"/>
        <v>2.6575000000000008E-2</v>
      </c>
      <c r="T24" s="4" t="str">
        <f t="shared" si="36"/>
        <v>---</v>
      </c>
      <c r="U24" s="4" t="str">
        <f t="shared" si="37"/>
        <v>---</v>
      </c>
      <c r="W24" s="4">
        <f t="shared" si="1"/>
        <v>2.25</v>
      </c>
      <c r="X24" s="4">
        <f t="shared" si="1"/>
        <v>2.25</v>
      </c>
      <c r="Y24" s="4">
        <f t="shared" si="1"/>
        <v>2.25</v>
      </c>
      <c r="Z24" s="4">
        <f t="shared" si="1"/>
        <v>2.25</v>
      </c>
      <c r="AA24" s="4" t="str">
        <f t="shared" si="1"/>
        <v>---</v>
      </c>
      <c r="AB24" s="4" t="str">
        <f t="shared" si="1"/>
        <v>---</v>
      </c>
      <c r="AD24" s="15">
        <f t="shared" si="38"/>
        <v>3.6017405055737299E-2</v>
      </c>
      <c r="AE24" s="15">
        <f t="shared" si="39"/>
        <v>3.9490405044486698E-2</v>
      </c>
      <c r="AF24" s="15">
        <f t="shared" si="40"/>
        <v>3.8717976583958841E-2</v>
      </c>
      <c r="AG24" s="15">
        <f t="shared" si="41"/>
        <v>4.4691399123722934E-2</v>
      </c>
      <c r="AH24" s="15" t="str">
        <f t="shared" si="42"/>
        <v>---</v>
      </c>
      <c r="AI24" s="15" t="str">
        <f t="shared" si="43"/>
        <v>---</v>
      </c>
      <c r="AK24" s="15">
        <f t="shared" si="44"/>
        <v>3.9729296451976447E-2</v>
      </c>
      <c r="AL24" s="15">
        <f t="shared" si="45"/>
        <v>3.627691536061991E-3</v>
      </c>
      <c r="AM24" s="15">
        <f t="shared" si="46"/>
        <v>3.9608204263449812E-2</v>
      </c>
      <c r="AN24" s="14">
        <f t="shared" si="47"/>
        <v>1.0938422609311549</v>
      </c>
      <c r="AP24" s="15">
        <f t="shared" si="48"/>
        <v>-3.3237529835913335</v>
      </c>
      <c r="AQ24" s="15">
        <f t="shared" si="49"/>
        <v>-3.2316975468486975</v>
      </c>
      <c r="AR24" s="15">
        <f t="shared" si="50"/>
        <v>-3.2514512755849303</v>
      </c>
      <c r="AS24" s="15">
        <f t="shared" si="51"/>
        <v>-3.1079742092159672</v>
      </c>
      <c r="AT24" s="15" t="str">
        <f t="shared" si="52"/>
        <v>---</v>
      </c>
      <c r="AU24" s="15" t="str">
        <f t="shared" si="53"/>
        <v>---</v>
      </c>
    </row>
    <row r="25" spans="1:72" x14ac:dyDescent="0.35">
      <c r="A25" t="s">
        <v>58</v>
      </c>
      <c r="B25" s="27">
        <f>'Raw Plate Reader Measurements'!$T$7</f>
        <v>6.5299999999999997E-2</v>
      </c>
      <c r="C25" s="27">
        <f>'Raw Plate Reader Measurements'!$T$8</f>
        <v>6.6400000000000001E-2</v>
      </c>
      <c r="D25" s="27">
        <f>'Raw Plate Reader Measurements'!$T$9</f>
        <v>6.7699999999999996E-2</v>
      </c>
      <c r="E25" s="27">
        <f>'Raw Plate Reader Measurements'!$T$10</f>
        <v>6.9699999999999998E-2</v>
      </c>
      <c r="F25" s="3"/>
      <c r="G25" s="3"/>
      <c r="I25" s="27">
        <f>'Raw Plate Reader Measurements'!$I$7</f>
        <v>15</v>
      </c>
      <c r="J25" s="27">
        <f>'Raw Plate Reader Measurements'!$I$8</f>
        <v>17</v>
      </c>
      <c r="K25" s="27">
        <f>'Raw Plate Reader Measurements'!$I$9</f>
        <v>17</v>
      </c>
      <c r="L25" s="27">
        <f>'Raw Plate Reader Measurements'!$I$10</f>
        <v>17</v>
      </c>
      <c r="M25" s="3"/>
      <c r="N25" s="3"/>
      <c r="P25" s="4">
        <f t="shared" ref="P25" si="194">IF(ISBLANK(B25),"---", B25-$B$9)</f>
        <v>2.3375E-2</v>
      </c>
      <c r="Q25" s="4">
        <f t="shared" ref="Q25" si="195">IF(ISBLANK(C25),"---", C25-$B$9)</f>
        <v>2.4475000000000004E-2</v>
      </c>
      <c r="R25" s="4">
        <f t="shared" ref="R25" si="196">IF(ISBLANK(D25),"---", D25-$B$9)</f>
        <v>2.5774999999999999E-2</v>
      </c>
      <c r="S25" s="4">
        <f t="shared" ref="S25" si="197">IF(ISBLANK(E25),"---", E25-$B$9)</f>
        <v>2.7775000000000001E-2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-0.75</v>
      </c>
      <c r="X25" s="4">
        <f t="shared" ref="X25" si="201">IF(ISBLANK(J25),"---",J25-$I$9)</f>
        <v>1.25</v>
      </c>
      <c r="Y25" s="4">
        <f t="shared" ref="Y25" si="202">IF(ISBLANK(K25),"---",K25-$I$9)</f>
        <v>1.25</v>
      </c>
      <c r="Z25" s="4">
        <f t="shared" ref="Z25" si="203">IF(ISBLANK(L25),"---",L25-$I$9)</f>
        <v>1.25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-1.6936526655442957E-2</v>
      </c>
      <c r="AE25" s="15">
        <f t="shared" ref="AE25" si="207">IF(AND(ISNUMBER(X25),ISNUMBER(Q25)),(X25*$B$3)/(Q25*$B$2),"---")</f>
        <v>2.6958890743682608E-2</v>
      </c>
      <c r="AF25" s="15">
        <f t="shared" ref="AF25" si="208">IF(AND(ISNUMBER(Y25),ISNUMBER(R25)),(Y25*$B$3)/(R25*$B$2),"---")</f>
        <v>2.5599179474360113E-2</v>
      </c>
      <c r="AG25" s="15">
        <f t="shared" ref="AG25" si="209">IF(AND(ISNUMBER(Z25),ISNUMBER(S25)),(Z25*$B$3)/(S25*$B$2),"---")</f>
        <v>2.3755854219680714E-2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1.4844349445570119E-2</v>
      </c>
      <c r="AL25" s="15">
        <f t="shared" ref="AL25" si="213">STDEV(AD25:AI25)</f>
        <v>2.1227870696317899E-2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 t="e">
        <f t="shared" ref="AP25" si="216">IF(ISNUMBER(AD25),LN(AD25),"---")</f>
        <v>#NUM!</v>
      </c>
      <c r="AQ25" s="15">
        <f t="shared" ref="AQ25" si="217">IF(ISNUMBER(AE25),LN(AE25),"---")</f>
        <v>-3.6134421383066484</v>
      </c>
      <c r="AR25" s="15">
        <f t="shared" ref="AR25" si="218">IF(ISNUMBER(AF25),LN(AF25),"---")</f>
        <v>-3.6651949797930978</v>
      </c>
      <c r="AS25" s="15">
        <f t="shared" ref="AS25" si="219">IF(ISNUMBER(AG25),LN(AG25),"---")</f>
        <v>-3.739926285415768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72" x14ac:dyDescent="0.35">
      <c r="A26" t="s">
        <v>59</v>
      </c>
      <c r="B26" s="27">
        <f>'Raw Plate Reader Measurements'!$T$11</f>
        <v>9.4500000000000001E-2</v>
      </c>
      <c r="C26" s="27">
        <f>'Raw Plate Reader Measurements'!$T$12</f>
        <v>7.9100000000000004E-2</v>
      </c>
      <c r="D26" s="27">
        <f>'Raw Plate Reader Measurements'!$T$13</f>
        <v>7.9399999999999998E-2</v>
      </c>
      <c r="E26" s="27">
        <f>'Raw Plate Reader Measurements'!$T$14</f>
        <v>7.3899999999999993E-2</v>
      </c>
      <c r="F26" s="3"/>
      <c r="G26" s="3"/>
      <c r="I26" s="27">
        <f>'Raw Plate Reader Measurements'!$I$11</f>
        <v>16</v>
      </c>
      <c r="J26" s="27">
        <f>'Raw Plate Reader Measurements'!$I$12</f>
        <v>16</v>
      </c>
      <c r="K26" s="27">
        <f>'Raw Plate Reader Measurements'!$I$13</f>
        <v>16</v>
      </c>
      <c r="L26" s="27">
        <f>'Raw Plate Reader Measurements'!$I$14</f>
        <v>15</v>
      </c>
      <c r="M26" s="3"/>
      <c r="N26" s="3"/>
      <c r="P26" s="4">
        <f t="shared" si="32"/>
        <v>5.2575000000000004E-2</v>
      </c>
      <c r="Q26" s="4">
        <f t="shared" si="33"/>
        <v>3.7175000000000007E-2</v>
      </c>
      <c r="R26" s="4">
        <f t="shared" si="34"/>
        <v>3.7475000000000001E-2</v>
      </c>
      <c r="S26" s="4">
        <f t="shared" si="35"/>
        <v>3.1974999999999996E-2</v>
      </c>
      <c r="T26" s="4" t="str">
        <f t="shared" si="36"/>
        <v>---</v>
      </c>
      <c r="U26" s="4" t="str">
        <f t="shared" si="37"/>
        <v>---</v>
      </c>
      <c r="W26" s="4">
        <f t="shared" si="1"/>
        <v>0.25</v>
      </c>
      <c r="X26" s="4">
        <f t="shared" si="1"/>
        <v>0.25</v>
      </c>
      <c r="Y26" s="4">
        <f t="shared" si="1"/>
        <v>0.25</v>
      </c>
      <c r="Z26" s="4">
        <f t="shared" si="1"/>
        <v>-0.75</v>
      </c>
      <c r="AA26" s="4" t="str">
        <f t="shared" si="1"/>
        <v>---</v>
      </c>
      <c r="AB26" s="4" t="str">
        <f t="shared" si="1"/>
        <v>---</v>
      </c>
      <c r="AD26" s="15">
        <f t="shared" si="38"/>
        <v>2.5100098942525224E-3</v>
      </c>
      <c r="AE26" s="15">
        <f t="shared" si="39"/>
        <v>3.5497987946288192E-3</v>
      </c>
      <c r="AF26" s="15">
        <f t="shared" si="40"/>
        <v>3.5213814593816244E-3</v>
      </c>
      <c r="AG26" s="15">
        <f t="shared" si="41"/>
        <v>-1.2381276327473939E-2</v>
      </c>
      <c r="AH26" s="15" t="str">
        <f t="shared" si="42"/>
        <v>---</v>
      </c>
      <c r="AI26" s="15" t="str">
        <f t="shared" si="43"/>
        <v>---</v>
      </c>
      <c r="AK26" s="15">
        <f t="shared" si="44"/>
        <v>-7.0002154480274317E-4</v>
      </c>
      <c r="AL26" s="15">
        <f t="shared" si="45"/>
        <v>7.8025045418887761E-3</v>
      </c>
      <c r="AM26" s="15" t="e">
        <f t="shared" si="46"/>
        <v>#NUM!</v>
      </c>
      <c r="AN26" s="14" t="e">
        <f t="shared" si="47"/>
        <v>#NUM!</v>
      </c>
      <c r="AP26" s="15">
        <f t="shared" si="48"/>
        <v>-5.9874685839129382</v>
      </c>
      <c r="AQ26" s="15">
        <f t="shared" si="49"/>
        <v>-5.6408643546703932</v>
      </c>
      <c r="AR26" s="15">
        <f t="shared" si="50"/>
        <v>-5.6489019063128358</v>
      </c>
      <c r="AS26" s="15" t="e">
        <f t="shared" si="51"/>
        <v>#NUM!</v>
      </c>
      <c r="AT26" s="15" t="str">
        <f t="shared" si="52"/>
        <v>---</v>
      </c>
      <c r="AU26" s="15" t="str">
        <f t="shared" si="53"/>
        <v>---</v>
      </c>
    </row>
    <row r="28" spans="1:72" x14ac:dyDescent="0.35">
      <c r="A28" s="24" t="s">
        <v>39</v>
      </c>
    </row>
    <row r="29" spans="1:72" x14ac:dyDescent="0.35">
      <c r="A29" t="s">
        <v>44</v>
      </c>
      <c r="B29" s="27">
        <f>'Raw Plate Reader Measurements'!$M$17</f>
        <v>0.1139</v>
      </c>
      <c r="C29" s="27">
        <f>'Raw Plate Reader Measurements'!$M$18</f>
        <v>0.1158</v>
      </c>
      <c r="D29" s="27">
        <f>'Raw Plate Reader Measurements'!$M$19</f>
        <v>0.1157</v>
      </c>
      <c r="E29" s="27">
        <f>'Raw Plate Reader Measurements'!$M$20</f>
        <v>0.107</v>
      </c>
      <c r="F29" s="3"/>
      <c r="G29" s="3"/>
      <c r="I29" s="27">
        <f>'Raw Plate Reader Measurements'!$B$17</f>
        <v>14</v>
      </c>
      <c r="J29" s="27">
        <f>'Raw Plate Reader Measurements'!$B$18</f>
        <v>13</v>
      </c>
      <c r="K29" s="27">
        <f>'Raw Plate Reader Measurements'!$B$19</f>
        <v>13</v>
      </c>
      <c r="L29" s="27">
        <f>'Raw Plate Reader Measurements'!$B$20</f>
        <v>15</v>
      </c>
      <c r="M29" s="3"/>
      <c r="N29" s="3"/>
      <c r="P29" s="4">
        <f t="shared" ref="P29:P44" si="222">IF(ISBLANK(B29),"---", B29-$B$9)</f>
        <v>7.1975000000000011E-2</v>
      </c>
      <c r="Q29" s="4">
        <f t="shared" ref="Q29:Q44" si="223">IF(ISBLANK(C29),"---", C29-$B$9)</f>
        <v>7.3874999999999996E-2</v>
      </c>
      <c r="R29" s="4">
        <f t="shared" ref="R29:R44" si="224">IF(ISBLANK(D29),"---", D29-$B$9)</f>
        <v>7.3775000000000007E-2</v>
      </c>
      <c r="S29" s="4">
        <f t="shared" ref="S29:S44" si="225">IF(ISBLANK(E29),"---", E29-$B$9)</f>
        <v>6.5074999999999994E-2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-1.75</v>
      </c>
      <c r="X29" s="4">
        <f t="shared" ref="X29:X44" si="229">IF(ISBLANK(J29),"---",J29-$I$9)</f>
        <v>-2.75</v>
      </c>
      <c r="Y29" s="4">
        <f t="shared" ref="Y29:Y44" si="230">IF(ISBLANK(K29),"---",K29-$I$9)</f>
        <v>-2.75</v>
      </c>
      <c r="Z29" s="4">
        <f t="shared" ref="Z29:Z44" si="231">IF(ISBLANK(L29),"---",L29-$I$9)</f>
        <v>-0.75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-1.2834267333550323E-2</v>
      </c>
      <c r="AE29" s="15">
        <f t="shared" ref="AE29:AE44" si="235">IF(AND(ISNUMBER(X29),ISNUMBER(Q29)),(X29*$B$3)/(Q29*$B$2),"---")</f>
        <v>-1.9649427710234726E-2</v>
      </c>
      <c r="AF29" s="15">
        <f t="shared" ref="AF29:AF44" si="236">IF(AND(ISNUMBER(Y29),ISNUMBER(R29)),(Y29*$B$3)/(R29*$B$2),"---")</f>
        <v>-1.9676061973481394E-2</v>
      </c>
      <c r="AG29" s="15">
        <f t="shared" ref="AG29:AG44" si="237">IF(AND(ISNUMBER(Z29),ISNUMBER(S29)),(Z29*$B$3)/(S29*$B$2),"---")</f>
        <v>-6.08361599033391E-3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-1.456084325190009E-2</v>
      </c>
      <c r="AL29" s="15">
        <f>STDEV(AD29:AI29)</f>
        <v>6.5039372897060504E-3</v>
      </c>
      <c r="AM29" s="15" t="e">
        <f>GEOMEAN(AD29:AI29)</f>
        <v>#NUM!</v>
      </c>
      <c r="AN29" s="14" t="e">
        <f>EXP(STDEV(AP29:AU29))</f>
        <v>#NUM!</v>
      </c>
      <c r="AP29" s="15" t="e">
        <f>IF(ISNUMBER(AD29),LN(AD29),"---")</f>
        <v>#NUM!</v>
      </c>
      <c r="AQ29" s="15" t="e">
        <f t="shared" ref="AQ29:AQ44" si="240">IF(ISNUMBER(AE29),LN(AE29),"---")</f>
        <v>#NUM!</v>
      </c>
      <c r="AR29" s="15" t="e">
        <f t="shared" ref="AR29:AR44" si="241">IF(ISNUMBER(AF29),LN(AF29),"---")</f>
        <v>#NUM!</v>
      </c>
      <c r="AS29" s="15" t="e">
        <f t="shared" ref="AS29:AS44" si="242">IF(ISNUMBER(AG29),LN(AG29),"---")</f>
        <v>#NUM!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72" x14ac:dyDescent="0.35">
      <c r="A30" t="s">
        <v>45</v>
      </c>
      <c r="B30" s="27">
        <f>'Raw Plate Reader Measurements'!$M$21</f>
        <v>0.1216</v>
      </c>
      <c r="C30" s="27">
        <f>'Raw Plate Reader Measurements'!$M$22</f>
        <v>0.11840000000000001</v>
      </c>
      <c r="D30" s="27">
        <f>'Raw Plate Reader Measurements'!$M$23</f>
        <v>0.121</v>
      </c>
      <c r="E30" s="27">
        <f>'Raw Plate Reader Measurements'!$M$24</f>
        <v>0.1124</v>
      </c>
      <c r="F30" s="3"/>
      <c r="G30" s="3"/>
      <c r="I30" s="27">
        <f>'Raw Plate Reader Measurements'!$B$21</f>
        <v>14</v>
      </c>
      <c r="J30" s="27">
        <f>'Raw Plate Reader Measurements'!$B$22</f>
        <v>15</v>
      </c>
      <c r="K30" s="27">
        <f>'Raw Plate Reader Measurements'!$B$23</f>
        <v>13</v>
      </c>
      <c r="L30" s="27">
        <f>'Raw Plate Reader Measurements'!$B$24</f>
        <v>15</v>
      </c>
      <c r="M30" s="3"/>
      <c r="N30" s="3"/>
      <c r="P30" s="4">
        <f t="shared" si="222"/>
        <v>7.9674999999999996E-2</v>
      </c>
      <c r="Q30" s="4">
        <f t="shared" si="223"/>
        <v>7.6475000000000015E-2</v>
      </c>
      <c r="R30" s="4">
        <f t="shared" si="224"/>
        <v>7.9075000000000006E-2</v>
      </c>
      <c r="S30" s="4">
        <f t="shared" si="225"/>
        <v>7.047500000000001E-2</v>
      </c>
      <c r="T30" s="4" t="str">
        <f t="shared" si="226"/>
        <v>---</v>
      </c>
      <c r="U30" s="4" t="str">
        <f t="shared" si="227"/>
        <v>---</v>
      </c>
      <c r="W30" s="4">
        <f t="shared" si="228"/>
        <v>-1.75</v>
      </c>
      <c r="X30" s="4">
        <f t="shared" si="229"/>
        <v>-0.75</v>
      </c>
      <c r="Y30" s="4">
        <f t="shared" si="230"/>
        <v>-2.75</v>
      </c>
      <c r="Z30" s="4">
        <f t="shared" si="231"/>
        <v>-0.75</v>
      </c>
      <c r="AA30" s="4" t="str">
        <f t="shared" si="232"/>
        <v>---</v>
      </c>
      <c r="AB30" s="4" t="str">
        <f t="shared" si="233"/>
        <v>---</v>
      </c>
      <c r="AD30" s="15">
        <f t="shared" si="234"/>
        <v>-1.159393023322604E-2</v>
      </c>
      <c r="AE30" s="15">
        <f t="shared" si="235"/>
        <v>-5.1767415569922079E-3</v>
      </c>
      <c r="AF30" s="15">
        <f t="shared" si="236"/>
        <v>-1.835727438626102E-2</v>
      </c>
      <c r="AG30" s="15">
        <f t="shared" si="237"/>
        <v>-5.6174715937705438E-3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-1.0186354442562454E-2</v>
      </c>
      <c r="AL30" s="15">
        <f>STDEV(AD30:AI30)</f>
        <v>6.1837451996356119E-3</v>
      </c>
      <c r="AM30" s="15" t="e">
        <f>GEOMEAN(AD30:AI30)</f>
        <v>#NUM!</v>
      </c>
      <c r="AN30" s="14" t="e">
        <f>EXP(STDEV(AP30:AU30))</f>
        <v>#NUM!</v>
      </c>
      <c r="AP30" s="15" t="e">
        <f>IF(ISNUMBER(AD30),LN(AD30),"---")</f>
        <v>#NUM!</v>
      </c>
      <c r="AQ30" s="15" t="e">
        <f t="shared" si="240"/>
        <v>#NUM!</v>
      </c>
      <c r="AR30" s="15" t="e">
        <f t="shared" si="241"/>
        <v>#NUM!</v>
      </c>
      <c r="AS30" s="15" t="e">
        <f t="shared" si="242"/>
        <v>#NUM!</v>
      </c>
      <c r="AT30" s="15" t="str">
        <f t="shared" si="243"/>
        <v>---</v>
      </c>
      <c r="AU30" s="15" t="str">
        <f t="shared" si="244"/>
        <v>---</v>
      </c>
    </row>
    <row r="31" spans="1:72" x14ac:dyDescent="0.35">
      <c r="A31" t="s">
        <v>46</v>
      </c>
      <c r="B31" s="27">
        <f>'Raw Plate Reader Measurements'!$N$17</f>
        <v>8.9499999999999996E-2</v>
      </c>
      <c r="C31" s="27">
        <f>'Raw Plate Reader Measurements'!$N$18</f>
        <v>8.8400000000000006E-2</v>
      </c>
      <c r="D31" s="27">
        <f>'Raw Plate Reader Measurements'!$N$19</f>
        <v>8.7900000000000006E-2</v>
      </c>
      <c r="E31" s="27">
        <f>'Raw Plate Reader Measurements'!$N$20</f>
        <v>7.0000000000000007E-2</v>
      </c>
      <c r="F31" s="3"/>
      <c r="G31" s="3"/>
      <c r="I31" s="27">
        <f>'Raw Plate Reader Measurements'!$C$17</f>
        <v>41</v>
      </c>
      <c r="J31" s="27">
        <f>'Raw Plate Reader Measurements'!$C$18</f>
        <v>43</v>
      </c>
      <c r="K31" s="27">
        <f>'Raw Plate Reader Measurements'!$C$19</f>
        <v>47</v>
      </c>
      <c r="L31" s="27">
        <f>'Raw Plate Reader Measurements'!$C$20</f>
        <v>45</v>
      </c>
      <c r="M31" s="3"/>
      <c r="N31" s="3"/>
      <c r="P31" s="4">
        <f t="shared" si="222"/>
        <v>4.7574999999999999E-2</v>
      </c>
      <c r="Q31" s="4">
        <f t="shared" si="223"/>
        <v>4.6475000000000009E-2</v>
      </c>
      <c r="R31" s="4">
        <f t="shared" si="224"/>
        <v>4.5975000000000009E-2</v>
      </c>
      <c r="S31" s="4">
        <f t="shared" si="225"/>
        <v>2.807500000000001E-2</v>
      </c>
      <c r="T31" s="4" t="str">
        <f t="shared" si="226"/>
        <v>---</v>
      </c>
      <c r="U31" s="4" t="str">
        <f t="shared" si="227"/>
        <v>---</v>
      </c>
      <c r="W31" s="4">
        <f t="shared" si="228"/>
        <v>25.25</v>
      </c>
      <c r="X31" s="4">
        <f t="shared" si="229"/>
        <v>27.25</v>
      </c>
      <c r="Y31" s="4">
        <f t="shared" si="230"/>
        <v>31.25</v>
      </c>
      <c r="Z31" s="4">
        <f t="shared" si="231"/>
        <v>29.25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0.28015429930053526</v>
      </c>
      <c r="AE31" s="15">
        <f t="shared" si="235"/>
        <v>0.30950082734256212</v>
      </c>
      <c r="AF31" s="15">
        <f t="shared" si="236"/>
        <v>0.35879219736358442</v>
      </c>
      <c r="AG31" s="15">
        <f t="shared" si="237"/>
        <v>0.54994696748951666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0.37459857287404963</v>
      </c>
      <c r="AL31" s="15">
        <f t="shared" ref="AL31:AL44" si="246">STDEV(AD31:AI31)</f>
        <v>0.12131822930501228</v>
      </c>
      <c r="AM31" s="15">
        <f t="shared" ref="AM31:AM44" si="247">GEOMEAN(AD31:AI31)</f>
        <v>0.36166437105553617</v>
      </c>
      <c r="AN31" s="14">
        <f t="shared" ref="AN31:AN44" si="248">EXP(STDEV(AP31:AU31))</f>
        <v>1.3462400360337383</v>
      </c>
      <c r="AP31" s="15">
        <f t="shared" ref="AP31:AP44" si="249">IF(ISNUMBER(AD31),LN(AD31),"---")</f>
        <v>-1.2724147586651282</v>
      </c>
      <c r="AQ31" s="15">
        <f t="shared" si="240"/>
        <v>-1.1727945137025386</v>
      </c>
      <c r="AR31" s="15">
        <f t="shared" si="241"/>
        <v>-1.0250118955122585</v>
      </c>
      <c r="AS31" s="15">
        <f t="shared" si="242"/>
        <v>-0.59793342815092565</v>
      </c>
      <c r="AT31" s="15" t="str">
        <f t="shared" si="243"/>
        <v>---</v>
      </c>
      <c r="AU31" s="15" t="str">
        <f t="shared" si="244"/>
        <v>---</v>
      </c>
    </row>
    <row r="32" spans="1:72" x14ac:dyDescent="0.35">
      <c r="A32" t="s">
        <v>47</v>
      </c>
      <c r="B32" s="27">
        <f>'Raw Plate Reader Measurements'!$N$21</f>
        <v>0.1003</v>
      </c>
      <c r="C32" s="27">
        <f>'Raw Plate Reader Measurements'!$N$22</f>
        <v>0.10059999999999999</v>
      </c>
      <c r="D32" s="27">
        <f>'Raw Plate Reader Measurements'!$N$23</f>
        <v>9.7100000000000006E-2</v>
      </c>
      <c r="E32" s="27">
        <f>'Raw Plate Reader Measurements'!$N$24</f>
        <v>9.4500000000000001E-2</v>
      </c>
      <c r="F32" s="3"/>
      <c r="G32" s="3"/>
      <c r="I32" s="27">
        <f>'Raw Plate Reader Measurements'!$C$21</f>
        <v>43</v>
      </c>
      <c r="J32" s="27">
        <f>'Raw Plate Reader Measurements'!$C$22</f>
        <v>43</v>
      </c>
      <c r="K32" s="27">
        <f>'Raw Plate Reader Measurements'!$C$23</f>
        <v>43</v>
      </c>
      <c r="L32" s="27">
        <f>'Raw Plate Reader Measurements'!$C$24</f>
        <v>42</v>
      </c>
      <c r="M32" s="3"/>
      <c r="N32" s="3"/>
      <c r="P32" s="4">
        <f t="shared" si="222"/>
        <v>5.8375000000000003E-2</v>
      </c>
      <c r="Q32" s="4">
        <f t="shared" si="223"/>
        <v>5.8674999999999998E-2</v>
      </c>
      <c r="R32" s="4">
        <f t="shared" si="224"/>
        <v>5.5175000000000009E-2</v>
      </c>
      <c r="S32" s="4">
        <f t="shared" si="225"/>
        <v>5.2575000000000004E-2</v>
      </c>
      <c r="T32" s="4" t="str">
        <f t="shared" si="226"/>
        <v>---</v>
      </c>
      <c r="U32" s="4" t="str">
        <f t="shared" si="227"/>
        <v>---</v>
      </c>
      <c r="W32" s="4">
        <f t="shared" si="228"/>
        <v>27.25</v>
      </c>
      <c r="X32" s="4">
        <f t="shared" si="229"/>
        <v>27.25</v>
      </c>
      <c r="Y32" s="4">
        <f t="shared" si="230"/>
        <v>27.25</v>
      </c>
      <c r="Z32" s="4">
        <f t="shared" si="231"/>
        <v>26.25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0.24640772506630534</v>
      </c>
      <c r="AE32" s="15">
        <f t="shared" si="235"/>
        <v>0.24514786452058926</v>
      </c>
      <c r="AF32" s="15">
        <f t="shared" si="236"/>
        <v>0.26069870323054956</v>
      </c>
      <c r="AG32" s="15">
        <f t="shared" si="237"/>
        <v>0.26355103889651488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0.25395133292848976</v>
      </c>
      <c r="AL32" s="15">
        <f t="shared" si="246"/>
        <v>9.5234523896356033E-3</v>
      </c>
      <c r="AM32" s="15">
        <f t="shared" si="247"/>
        <v>0.25381746907764602</v>
      </c>
      <c r="AN32" s="14">
        <f t="shared" si="248"/>
        <v>1.0382054789494806</v>
      </c>
      <c r="AP32" s="15">
        <f t="shared" si="249"/>
        <v>-1.4007676960840922</v>
      </c>
      <c r="AQ32" s="15">
        <f t="shared" si="240"/>
        <v>-1.4058937218321181</v>
      </c>
      <c r="AR32" s="15">
        <f t="shared" si="241"/>
        <v>-1.3443899322378312</v>
      </c>
      <c r="AS32" s="15">
        <f t="shared" si="242"/>
        <v>-1.3335082337554147</v>
      </c>
      <c r="AT32" s="15" t="str">
        <f t="shared" si="243"/>
        <v>---</v>
      </c>
      <c r="AU32" s="15" t="str">
        <f t="shared" si="244"/>
        <v>---</v>
      </c>
    </row>
    <row r="33" spans="1:47" x14ac:dyDescent="0.35">
      <c r="A33" t="s">
        <v>50</v>
      </c>
      <c r="B33" s="27">
        <f>'Raw Plate Reader Measurements'!$O$17</f>
        <v>6.2300000000000001E-2</v>
      </c>
      <c r="C33" s="27">
        <f>'Raw Plate Reader Measurements'!$O$18</f>
        <v>6.2E-2</v>
      </c>
      <c r="D33" s="27">
        <f>'Raw Plate Reader Measurements'!$O$19</f>
        <v>6.1800000000000001E-2</v>
      </c>
      <c r="E33" s="27">
        <f>'Raw Plate Reader Measurements'!$O$20</f>
        <v>6.3E-2</v>
      </c>
      <c r="F33" s="3"/>
      <c r="G33" s="3"/>
      <c r="I33" s="27">
        <f>'Raw Plate Reader Measurements'!$D$17</f>
        <v>73</v>
      </c>
      <c r="J33" s="27">
        <f>'Raw Plate Reader Measurements'!$D$18</f>
        <v>73</v>
      </c>
      <c r="K33" s="27">
        <f>'Raw Plate Reader Measurements'!$D$19</f>
        <v>79</v>
      </c>
      <c r="L33" s="27">
        <f>'Raw Plate Reader Measurements'!$D$20</f>
        <v>81</v>
      </c>
      <c r="M33" s="3"/>
      <c r="N33" s="3"/>
      <c r="P33" s="4">
        <f t="shared" si="222"/>
        <v>2.0375000000000004E-2</v>
      </c>
      <c r="Q33" s="4">
        <f t="shared" si="223"/>
        <v>2.0075000000000003E-2</v>
      </c>
      <c r="R33" s="4">
        <f t="shared" si="224"/>
        <v>1.9875000000000004E-2</v>
      </c>
      <c r="S33" s="4">
        <f t="shared" si="225"/>
        <v>2.1075000000000003E-2</v>
      </c>
      <c r="T33" s="4" t="str">
        <f t="shared" si="226"/>
        <v>---</v>
      </c>
      <c r="U33" s="4" t="str">
        <f t="shared" si="227"/>
        <v>---</v>
      </c>
      <c r="W33" s="4">
        <f t="shared" si="228"/>
        <v>57.25</v>
      </c>
      <c r="X33" s="4">
        <f t="shared" si="229"/>
        <v>57.25</v>
      </c>
      <c r="Y33" s="4">
        <f t="shared" si="230"/>
        <v>63.25</v>
      </c>
      <c r="Z33" s="4">
        <f t="shared" si="231"/>
        <v>65.25</v>
      </c>
      <c r="AA33" s="4" t="str">
        <f t="shared" si="232"/>
        <v>---</v>
      </c>
      <c r="AB33" s="4" t="str">
        <f t="shared" si="233"/>
        <v>---</v>
      </c>
      <c r="AD33" s="15">
        <f t="shared" si="234"/>
        <v>1.4831756256974102</v>
      </c>
      <c r="AE33" s="15">
        <f t="shared" si="235"/>
        <v>1.5053401431424527</v>
      </c>
      <c r="AF33" s="15">
        <f t="shared" si="236"/>
        <v>1.679840697265538</v>
      </c>
      <c r="AG33" s="15">
        <f t="shared" si="237"/>
        <v>1.6342844137449668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1.5756602199625918</v>
      </c>
      <c r="AL33" s="15">
        <f t="shared" si="246"/>
        <v>9.6243928515151289E-2</v>
      </c>
      <c r="AM33" s="15">
        <f t="shared" si="247"/>
        <v>1.5734601202991794</v>
      </c>
      <c r="AN33" s="14">
        <f t="shared" si="248"/>
        <v>1.0629167966543336</v>
      </c>
      <c r="AP33" s="15">
        <f t="shared" si="249"/>
        <v>0.39418548210313853</v>
      </c>
      <c r="AQ33" s="15">
        <f t="shared" si="240"/>
        <v>0.40901888139723969</v>
      </c>
      <c r="AR33" s="15">
        <f t="shared" si="241"/>
        <v>0.51869896586294995</v>
      </c>
      <c r="AS33" s="15">
        <f t="shared" si="242"/>
        <v>0.49120504111059948</v>
      </c>
      <c r="AT33" s="15" t="str">
        <f t="shared" si="243"/>
        <v>---</v>
      </c>
      <c r="AU33" s="15" t="str">
        <f t="shared" si="244"/>
        <v>---</v>
      </c>
    </row>
    <row r="34" spans="1:47" x14ac:dyDescent="0.35">
      <c r="A34" t="s">
        <v>48</v>
      </c>
      <c r="B34" s="27">
        <f>'Raw Plate Reader Measurements'!$O$21</f>
        <v>7.2499999999999995E-2</v>
      </c>
      <c r="C34" s="27">
        <f>'Raw Plate Reader Measurements'!$O$22</f>
        <v>6.6799999999999998E-2</v>
      </c>
      <c r="D34" s="27">
        <f>'Raw Plate Reader Measurements'!$O$23</f>
        <v>6.54E-2</v>
      </c>
      <c r="E34" s="27">
        <f>'Raw Plate Reader Measurements'!$O$24</f>
        <v>6.3200000000000006E-2</v>
      </c>
      <c r="F34" s="3"/>
      <c r="G34" s="3"/>
      <c r="I34" s="27">
        <f>'Raw Plate Reader Measurements'!$D$21</f>
        <v>66</v>
      </c>
      <c r="J34" s="27">
        <f>'Raw Plate Reader Measurements'!$D$22</f>
        <v>66</v>
      </c>
      <c r="K34" s="27">
        <f>'Raw Plate Reader Measurements'!$D$23</f>
        <v>67</v>
      </c>
      <c r="L34" s="27">
        <f>'Raw Plate Reader Measurements'!$D$24</f>
        <v>62</v>
      </c>
      <c r="M34" s="3"/>
      <c r="N34" s="3"/>
      <c r="P34" s="4">
        <f t="shared" si="222"/>
        <v>3.0574999999999998E-2</v>
      </c>
      <c r="Q34" s="4">
        <f t="shared" si="223"/>
        <v>2.4875000000000001E-2</v>
      </c>
      <c r="R34" s="4">
        <f t="shared" si="224"/>
        <v>2.3475000000000003E-2</v>
      </c>
      <c r="S34" s="4">
        <f t="shared" si="225"/>
        <v>2.1275000000000009E-2</v>
      </c>
      <c r="T34" s="4" t="str">
        <f t="shared" si="226"/>
        <v>---</v>
      </c>
      <c r="U34" s="4" t="str">
        <f t="shared" si="227"/>
        <v>---</v>
      </c>
      <c r="W34" s="4">
        <f t="shared" si="228"/>
        <v>50.25</v>
      </c>
      <c r="X34" s="4">
        <f t="shared" si="229"/>
        <v>50.25</v>
      </c>
      <c r="Y34" s="4">
        <f t="shared" si="230"/>
        <v>51.25</v>
      </c>
      <c r="Z34" s="4">
        <f t="shared" si="231"/>
        <v>46.25</v>
      </c>
      <c r="AA34" s="4" t="str">
        <f t="shared" si="232"/>
        <v>---</v>
      </c>
      <c r="AB34" s="4" t="str">
        <f t="shared" si="233"/>
        <v>---</v>
      </c>
      <c r="AD34" s="15">
        <f t="shared" si="234"/>
        <v>0.8675296094278202</v>
      </c>
      <c r="AE34" s="15">
        <f t="shared" si="235"/>
        <v>1.0663203138997226</v>
      </c>
      <c r="AF34" s="15">
        <f t="shared" si="236"/>
        <v>1.1523992710976316</v>
      </c>
      <c r="AG34" s="15">
        <f t="shared" si="237"/>
        <v>1.1475110451332722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1.0584400598896115</v>
      </c>
      <c r="AL34" s="15">
        <f t="shared" si="246"/>
        <v>0.13325523414597959</v>
      </c>
      <c r="AM34" s="15">
        <f t="shared" si="247"/>
        <v>1.0516784132090637</v>
      </c>
      <c r="AN34" s="14">
        <f t="shared" si="248"/>
        <v>1.1424612091018727</v>
      </c>
      <c r="AP34" s="15">
        <f t="shared" si="249"/>
        <v>-0.14210563583833477</v>
      </c>
      <c r="AQ34" s="15">
        <f t="shared" si="240"/>
        <v>6.4213762690244688E-2</v>
      </c>
      <c r="AR34" s="15">
        <f t="shared" si="241"/>
        <v>0.14184609171990689</v>
      </c>
      <c r="AS34" s="15">
        <f t="shared" si="242"/>
        <v>0.1375952882947119</v>
      </c>
      <c r="AT34" s="15" t="str">
        <f t="shared" si="243"/>
        <v>---</v>
      </c>
      <c r="AU34" s="15" t="str">
        <f t="shared" si="244"/>
        <v>---</v>
      </c>
    </row>
    <row r="35" spans="1:47" x14ac:dyDescent="0.35">
      <c r="A35" t="s">
        <v>49</v>
      </c>
      <c r="B35" s="27">
        <f>'Raw Plate Reader Measurements'!$P$17</f>
        <v>0.1052</v>
      </c>
      <c r="C35" s="27">
        <f>'Raw Plate Reader Measurements'!$P$18</f>
        <v>0.1094</v>
      </c>
      <c r="D35" s="27">
        <f>'Raw Plate Reader Measurements'!$P$19</f>
        <v>0.10639999999999999</v>
      </c>
      <c r="E35" s="27">
        <f>'Raw Plate Reader Measurements'!$P$20</f>
        <v>0.1125</v>
      </c>
      <c r="F35" s="3"/>
      <c r="G35" s="3"/>
      <c r="I35" s="27">
        <f>'Raw Plate Reader Measurements'!$E$17</f>
        <v>75</v>
      </c>
      <c r="J35" s="27">
        <f>'Raw Plate Reader Measurements'!$E$18</f>
        <v>74</v>
      </c>
      <c r="K35" s="27">
        <f>'Raw Plate Reader Measurements'!$E$19</f>
        <v>77</v>
      </c>
      <c r="L35" s="27">
        <f>'Raw Plate Reader Measurements'!$E$20</f>
        <v>77</v>
      </c>
      <c r="M35" s="3"/>
      <c r="N35" s="3"/>
      <c r="P35" s="4">
        <f t="shared" si="222"/>
        <v>6.3274999999999998E-2</v>
      </c>
      <c r="Q35" s="4">
        <f t="shared" si="223"/>
        <v>6.7475000000000007E-2</v>
      </c>
      <c r="R35" s="4">
        <f t="shared" si="224"/>
        <v>6.4475000000000005E-2</v>
      </c>
      <c r="S35" s="4">
        <f t="shared" si="225"/>
        <v>7.0574999999999999E-2</v>
      </c>
      <c r="T35" s="4" t="str">
        <f t="shared" si="226"/>
        <v>---</v>
      </c>
      <c r="U35" s="4" t="str">
        <f t="shared" si="227"/>
        <v>---</v>
      </c>
      <c r="W35" s="4">
        <f t="shared" si="228"/>
        <v>59.25</v>
      </c>
      <c r="X35" s="4">
        <f t="shared" si="229"/>
        <v>58.25</v>
      </c>
      <c r="Y35" s="4">
        <f t="shared" si="230"/>
        <v>61.25</v>
      </c>
      <c r="Z35" s="4">
        <f t="shared" si="231"/>
        <v>61.25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0.4942775746362284</v>
      </c>
      <c r="AE35" s="15">
        <f t="shared" si="235"/>
        <v>0.45568815790064532</v>
      </c>
      <c r="AF35" s="15">
        <f t="shared" si="236"/>
        <v>0.5014520930070564</v>
      </c>
      <c r="AG35" s="15">
        <f t="shared" si="237"/>
        <v>0.45811014802167854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0.47738199339140219</v>
      </c>
      <c r="AL35" s="15">
        <f t="shared" si="246"/>
        <v>2.3852720902534378E-2</v>
      </c>
      <c r="AM35" s="15">
        <f t="shared" si="247"/>
        <v>0.47693533840259028</v>
      </c>
      <c r="AN35" s="14">
        <f t="shared" si="248"/>
        <v>1.0512254845877305</v>
      </c>
      <c r="AP35" s="15">
        <f t="shared" si="249"/>
        <v>-0.704658027620231</v>
      </c>
      <c r="AQ35" s="15">
        <f t="shared" si="240"/>
        <v>-0.78594656766254234</v>
      </c>
      <c r="AR35" s="15">
        <f t="shared" si="241"/>
        <v>-0.69024720354685598</v>
      </c>
      <c r="AS35" s="15">
        <f t="shared" si="242"/>
        <v>-0.78064562591900055</v>
      </c>
      <c r="AT35" s="15" t="str">
        <f t="shared" si="243"/>
        <v>---</v>
      </c>
      <c r="AU35" s="15" t="str">
        <f t="shared" si="244"/>
        <v>---</v>
      </c>
    </row>
    <row r="36" spans="1:47" x14ac:dyDescent="0.35">
      <c r="A36" t="s">
        <v>51</v>
      </c>
      <c r="B36" s="27">
        <f>'Raw Plate Reader Measurements'!$P$21</f>
        <v>0.1244</v>
      </c>
      <c r="C36" s="27">
        <f>'Raw Plate Reader Measurements'!$P$22</f>
        <v>0.1168</v>
      </c>
      <c r="D36" s="27">
        <f>'Raw Plate Reader Measurements'!$P$23</f>
        <v>0.1201</v>
      </c>
      <c r="E36" s="27">
        <f>'Raw Plate Reader Measurements'!$P$24</f>
        <v>0.11219999999999999</v>
      </c>
      <c r="F36" s="3"/>
      <c r="G36" s="3"/>
      <c r="I36" s="27">
        <f>'Raw Plate Reader Measurements'!$E$21</f>
        <v>68</v>
      </c>
      <c r="J36" s="27">
        <f>'Raw Plate Reader Measurements'!$E$22</f>
        <v>69</v>
      </c>
      <c r="K36" s="27">
        <f>'Raw Plate Reader Measurements'!$E$23</f>
        <v>68</v>
      </c>
      <c r="L36" s="27">
        <f>'Raw Plate Reader Measurements'!$E$24</f>
        <v>66</v>
      </c>
      <c r="M36" s="3"/>
      <c r="N36" s="3"/>
      <c r="P36" s="4">
        <f t="shared" si="222"/>
        <v>8.2474999999999993E-2</v>
      </c>
      <c r="Q36" s="4">
        <f t="shared" si="223"/>
        <v>7.4874999999999997E-2</v>
      </c>
      <c r="R36" s="4">
        <f t="shared" si="224"/>
        <v>7.8174999999999994E-2</v>
      </c>
      <c r="S36" s="4">
        <f t="shared" si="225"/>
        <v>7.0275000000000004E-2</v>
      </c>
      <c r="T36" s="4" t="str">
        <f t="shared" si="226"/>
        <v>---</v>
      </c>
      <c r="U36" s="4" t="str">
        <f t="shared" si="227"/>
        <v>---</v>
      </c>
      <c r="W36" s="4">
        <f t="shared" si="228"/>
        <v>52.25</v>
      </c>
      <c r="X36" s="4">
        <f t="shared" si="229"/>
        <v>53.25</v>
      </c>
      <c r="Y36" s="4">
        <f t="shared" si="230"/>
        <v>52.25</v>
      </c>
      <c r="Z36" s="4">
        <f t="shared" si="231"/>
        <v>50.25</v>
      </c>
      <c r="AA36" s="4" t="str">
        <f t="shared" si="232"/>
        <v>---</v>
      </c>
      <c r="AB36" s="4" t="str">
        <f t="shared" si="233"/>
        <v>---</v>
      </c>
      <c r="AD36" s="15">
        <f t="shared" si="234"/>
        <v>0.33440955404399164</v>
      </c>
      <c r="AE36" s="15">
        <f t="shared" si="235"/>
        <v>0.37540277863825733</v>
      </c>
      <c r="AF36" s="15">
        <f t="shared" si="236"/>
        <v>0.35280368365562159</v>
      </c>
      <c r="AG36" s="15">
        <f t="shared" si="237"/>
        <v>0.37744173330851083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0.36001443741159533</v>
      </c>
      <c r="AL36" s="15">
        <f t="shared" si="246"/>
        <v>2.0397031728372556E-2</v>
      </c>
      <c r="AM36" s="15">
        <f t="shared" si="247"/>
        <v>0.35957525500019899</v>
      </c>
      <c r="AN36" s="14">
        <f t="shared" si="248"/>
        <v>1.0589216498089662</v>
      </c>
      <c r="AP36" s="15">
        <f t="shared" si="249"/>
        <v>-1.0953888274740087</v>
      </c>
      <c r="AQ36" s="15">
        <f t="shared" si="240"/>
        <v>-0.97975575305036289</v>
      </c>
      <c r="AR36" s="15">
        <f t="shared" si="241"/>
        <v>-1.0418435137032682</v>
      </c>
      <c r="AS36" s="15">
        <f t="shared" si="242"/>
        <v>-0.97433907105769446</v>
      </c>
      <c r="AT36" s="15" t="str">
        <f t="shared" si="243"/>
        <v>---</v>
      </c>
      <c r="AU36" s="15" t="str">
        <f t="shared" si="244"/>
        <v>---</v>
      </c>
    </row>
    <row r="37" spans="1:47" x14ac:dyDescent="0.35">
      <c r="A37" t="s">
        <v>52</v>
      </c>
      <c r="B37" s="27">
        <f>'Raw Plate Reader Measurements'!$Q$17</f>
        <v>0.1182</v>
      </c>
      <c r="C37" s="27">
        <f>'Raw Plate Reader Measurements'!$Q$18</f>
        <v>0.1195</v>
      </c>
      <c r="D37" s="27">
        <f>'Raw Plate Reader Measurements'!$Q$19</f>
        <v>0.11310000000000001</v>
      </c>
      <c r="E37" s="27">
        <f>'Raw Plate Reader Measurements'!$Q$20</f>
        <v>0.12230000000000001</v>
      </c>
      <c r="F37" s="3"/>
      <c r="G37" s="3"/>
      <c r="I37" s="27">
        <f>'Raw Plate Reader Measurements'!$F$17</f>
        <v>14</v>
      </c>
      <c r="J37" s="27">
        <f>'Raw Plate Reader Measurements'!$F$18</f>
        <v>16</v>
      </c>
      <c r="K37" s="27">
        <f>'Raw Plate Reader Measurements'!$F$19</f>
        <v>17</v>
      </c>
      <c r="L37" s="27">
        <f>'Raw Plate Reader Measurements'!$F$20</f>
        <v>17</v>
      </c>
      <c r="M37" s="3"/>
      <c r="N37" s="3"/>
      <c r="P37" s="4">
        <f t="shared" si="222"/>
        <v>7.6275000000000009E-2</v>
      </c>
      <c r="Q37" s="4">
        <f t="shared" si="223"/>
        <v>7.7575000000000005E-2</v>
      </c>
      <c r="R37" s="4">
        <f t="shared" si="224"/>
        <v>7.1175000000000016E-2</v>
      </c>
      <c r="S37" s="4">
        <f t="shared" si="225"/>
        <v>8.0375000000000002E-2</v>
      </c>
      <c r="T37" s="4" t="str">
        <f t="shared" si="226"/>
        <v>---</v>
      </c>
      <c r="U37" s="4" t="str">
        <f t="shared" si="227"/>
        <v>---</v>
      </c>
      <c r="W37" s="4">
        <f t="shared" si="228"/>
        <v>-1.75</v>
      </c>
      <c r="X37" s="4">
        <f t="shared" si="229"/>
        <v>0.25</v>
      </c>
      <c r="Y37" s="4">
        <f t="shared" si="230"/>
        <v>1.25</v>
      </c>
      <c r="Z37" s="4">
        <f t="shared" si="231"/>
        <v>1.25</v>
      </c>
      <c r="AA37" s="4" t="str">
        <f t="shared" si="232"/>
        <v>---</v>
      </c>
      <c r="AB37" s="4" t="str">
        <f t="shared" si="233"/>
        <v>---</v>
      </c>
      <c r="AD37" s="15">
        <f t="shared" si="234"/>
        <v>-1.2110736038443586E-2</v>
      </c>
      <c r="AE37" s="15">
        <f t="shared" si="235"/>
        <v>1.7011120875324054E-3</v>
      </c>
      <c r="AF37" s="15">
        <f t="shared" si="236"/>
        <v>9.2703737401002E-3</v>
      </c>
      <c r="AG37" s="15">
        <f t="shared" si="237"/>
        <v>8.209254755230256E-3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1.7675011361048191E-3</v>
      </c>
      <c r="AL37" s="15">
        <f t="shared" si="246"/>
        <v>9.8386848982318711E-3</v>
      </c>
      <c r="AM37" s="15" t="e">
        <f t="shared" si="247"/>
        <v>#NUM!</v>
      </c>
      <c r="AN37" s="14" t="e">
        <f t="shared" si="248"/>
        <v>#NUM!</v>
      </c>
      <c r="AP37" s="15" t="e">
        <f t="shared" si="249"/>
        <v>#NUM!</v>
      </c>
      <c r="AQ37" s="15">
        <f t="shared" si="240"/>
        <v>-6.3764730726586185</v>
      </c>
      <c r="AR37" s="15">
        <f t="shared" si="241"/>
        <v>-4.6809315830541758</v>
      </c>
      <c r="AS37" s="15">
        <f t="shared" si="242"/>
        <v>-4.8024931324478572</v>
      </c>
      <c r="AT37" s="15" t="str">
        <f t="shared" si="243"/>
        <v>---</v>
      </c>
      <c r="AU37" s="15" t="str">
        <f t="shared" si="244"/>
        <v>---</v>
      </c>
    </row>
    <row r="38" spans="1:47" x14ac:dyDescent="0.35">
      <c r="A38" t="s">
        <v>53</v>
      </c>
      <c r="B38" s="27">
        <f>'Raw Plate Reader Measurements'!$Q$21</f>
        <v>0.1208</v>
      </c>
      <c r="C38" s="27">
        <f>'Raw Plate Reader Measurements'!$Q$22</f>
        <v>0.1167</v>
      </c>
      <c r="D38" s="27">
        <f>'Raw Plate Reader Measurements'!$Q$23</f>
        <v>0.1137</v>
      </c>
      <c r="E38" s="27">
        <f>'Raw Plate Reader Measurements'!$Q$24</f>
        <v>0.1085</v>
      </c>
      <c r="F38" s="3"/>
      <c r="G38" s="3"/>
      <c r="I38" s="27">
        <f>'Raw Plate Reader Measurements'!$F$21</f>
        <v>15</v>
      </c>
      <c r="J38" s="27">
        <f>'Raw Plate Reader Measurements'!$F$22</f>
        <v>16</v>
      </c>
      <c r="K38" s="27">
        <f>'Raw Plate Reader Measurements'!$F$23</f>
        <v>16</v>
      </c>
      <c r="L38" s="27">
        <f>'Raw Plate Reader Measurements'!$F$24</f>
        <v>16</v>
      </c>
      <c r="M38" s="3"/>
      <c r="N38" s="3"/>
      <c r="P38" s="4">
        <f t="shared" si="222"/>
        <v>7.8875000000000001E-2</v>
      </c>
      <c r="Q38" s="4">
        <f t="shared" si="223"/>
        <v>7.4775000000000008E-2</v>
      </c>
      <c r="R38" s="4">
        <f t="shared" si="224"/>
        <v>7.1775000000000005E-2</v>
      </c>
      <c r="S38" s="4">
        <f t="shared" si="225"/>
        <v>6.6574999999999995E-2</v>
      </c>
      <c r="T38" s="4" t="str">
        <f t="shared" si="226"/>
        <v>---</v>
      </c>
      <c r="U38" s="4" t="str">
        <f t="shared" si="227"/>
        <v>---</v>
      </c>
      <c r="W38" s="4">
        <f t="shared" si="228"/>
        <v>-0.75</v>
      </c>
      <c r="X38" s="4">
        <f t="shared" si="229"/>
        <v>0.25</v>
      </c>
      <c r="Y38" s="4">
        <f t="shared" si="230"/>
        <v>0.25</v>
      </c>
      <c r="Z38" s="4">
        <f t="shared" si="231"/>
        <v>0.25</v>
      </c>
      <c r="AA38" s="4" t="str">
        <f t="shared" si="232"/>
        <v>---</v>
      </c>
      <c r="AB38" s="4" t="str">
        <f t="shared" si="233"/>
        <v>---</v>
      </c>
      <c r="AD38" s="15">
        <f t="shared" si="234"/>
        <v>-5.0192242227699415E-3</v>
      </c>
      <c r="AE38" s="15">
        <f t="shared" si="235"/>
        <v>1.764811369980961E-3</v>
      </c>
      <c r="AF38" s="15">
        <f t="shared" si="236"/>
        <v>1.8385756905653272E-3</v>
      </c>
      <c r="AG38" s="15">
        <f t="shared" si="237"/>
        <v>1.9821820531780157E-3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1.4158622273859062E-4</v>
      </c>
      <c r="AL38" s="15">
        <f t="shared" si="246"/>
        <v>3.441723918719409E-3</v>
      </c>
      <c r="AM38" s="15" t="e">
        <f t="shared" si="247"/>
        <v>#NUM!</v>
      </c>
      <c r="AN38" s="14" t="e">
        <f t="shared" si="248"/>
        <v>#NUM!</v>
      </c>
      <c r="AP38" s="15" t="e">
        <f t="shared" si="249"/>
        <v>#NUM!</v>
      </c>
      <c r="AQ38" s="15">
        <f t="shared" si="240"/>
        <v>-6.3397114668401864</v>
      </c>
      <c r="AR38" s="15">
        <f t="shared" si="241"/>
        <v>-6.2987640883313025</v>
      </c>
      <c r="AS38" s="15">
        <f t="shared" si="242"/>
        <v>-6.22355699402417</v>
      </c>
      <c r="AT38" s="15" t="str">
        <f t="shared" si="243"/>
        <v>---</v>
      </c>
      <c r="AU38" s="15" t="str">
        <f t="shared" si="244"/>
        <v>---</v>
      </c>
    </row>
    <row r="39" spans="1:47" x14ac:dyDescent="0.35">
      <c r="A39" t="s">
        <v>54</v>
      </c>
      <c r="B39" s="27">
        <f>'Raw Plate Reader Measurements'!$R$17</f>
        <v>8.3299999999999999E-2</v>
      </c>
      <c r="C39" s="27">
        <f>'Raw Plate Reader Measurements'!$R$18</f>
        <v>8.7400000000000005E-2</v>
      </c>
      <c r="D39" s="27">
        <f>'Raw Plate Reader Measurements'!$R$19</f>
        <v>8.2500000000000004E-2</v>
      </c>
      <c r="E39" s="27">
        <f>'Raw Plate Reader Measurements'!$R$20</f>
        <v>8.8099999999999998E-2</v>
      </c>
      <c r="F39" s="3"/>
      <c r="G39" s="3"/>
      <c r="I39" s="27">
        <f>'Raw Plate Reader Measurements'!$G$17</f>
        <v>48</v>
      </c>
      <c r="J39" s="27">
        <f>'Raw Plate Reader Measurements'!$G$18</f>
        <v>50</v>
      </c>
      <c r="K39" s="27">
        <f>'Raw Plate Reader Measurements'!$G$19</f>
        <v>50</v>
      </c>
      <c r="L39" s="27">
        <f>'Raw Plate Reader Measurements'!$G$20</f>
        <v>52</v>
      </c>
      <c r="M39" s="3"/>
      <c r="N39" s="3"/>
      <c r="P39" s="4">
        <f t="shared" si="222"/>
        <v>4.1375000000000002E-2</v>
      </c>
      <c r="Q39" s="4">
        <f t="shared" si="223"/>
        <v>4.5475000000000008E-2</v>
      </c>
      <c r="R39" s="4">
        <f t="shared" si="224"/>
        <v>4.0575000000000007E-2</v>
      </c>
      <c r="S39" s="4">
        <f t="shared" si="225"/>
        <v>4.6175000000000001E-2</v>
      </c>
      <c r="T39" s="4" t="str">
        <f t="shared" si="226"/>
        <v>---</v>
      </c>
      <c r="U39" s="4" t="str">
        <f t="shared" si="227"/>
        <v>---</v>
      </c>
      <c r="W39" s="4">
        <f t="shared" si="228"/>
        <v>32.25</v>
      </c>
      <c r="X39" s="4">
        <f t="shared" si="229"/>
        <v>34.25</v>
      </c>
      <c r="Y39" s="4">
        <f t="shared" si="230"/>
        <v>34.25</v>
      </c>
      <c r="Z39" s="4">
        <f t="shared" si="231"/>
        <v>36.25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0.41143991189249796</v>
      </c>
      <c r="AE39" s="15">
        <f t="shared" si="235"/>
        <v>0.3975599013980145</v>
      </c>
      <c r="AF39" s="15">
        <f t="shared" si="236"/>
        <v>0.44557083218914878</v>
      </c>
      <c r="AG39" s="15">
        <f t="shared" si="237"/>
        <v>0.41439624640167455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0.41724172297033396</v>
      </c>
      <c r="AL39" s="15">
        <f t="shared" si="246"/>
        <v>2.026220026076346E-2</v>
      </c>
      <c r="AM39" s="15">
        <f t="shared" si="247"/>
        <v>0.41687935645024449</v>
      </c>
      <c r="AN39" s="14">
        <f t="shared" si="248"/>
        <v>1.0490903034951622</v>
      </c>
      <c r="AP39" s="15">
        <f t="shared" si="249"/>
        <v>-0.88809229165972936</v>
      </c>
      <c r="AQ39" s="15">
        <f t="shared" si="240"/>
        <v>-0.92240966090023579</v>
      </c>
      <c r="AR39" s="15">
        <f t="shared" si="241"/>
        <v>-0.80839904989670464</v>
      </c>
      <c r="AS39" s="15">
        <f t="shared" si="242"/>
        <v>-0.88093264598890386</v>
      </c>
      <c r="AT39" s="15" t="str">
        <f t="shared" si="243"/>
        <v>---</v>
      </c>
      <c r="AU39" s="15" t="str">
        <f t="shared" si="244"/>
        <v>---</v>
      </c>
    </row>
    <row r="40" spans="1:47" x14ac:dyDescent="0.35">
      <c r="A40" t="s">
        <v>55</v>
      </c>
      <c r="B40" s="27">
        <f>'Raw Plate Reader Measurements'!$R$21</f>
        <v>9.7100000000000006E-2</v>
      </c>
      <c r="C40" s="27">
        <f>'Raw Plate Reader Measurements'!$R$22</f>
        <v>9.1700000000000004E-2</v>
      </c>
      <c r="D40" s="27">
        <f>'Raw Plate Reader Measurements'!$R$23</f>
        <v>9.2499999999999999E-2</v>
      </c>
      <c r="E40" s="27">
        <f>'Raw Plate Reader Measurements'!$R$24</f>
        <v>8.5800000000000001E-2</v>
      </c>
      <c r="F40" s="3"/>
      <c r="G40" s="3"/>
      <c r="I40" s="27">
        <f>'Raw Plate Reader Measurements'!$G$21</f>
        <v>45</v>
      </c>
      <c r="J40" s="27">
        <f>'Raw Plate Reader Measurements'!$G$22</f>
        <v>45</v>
      </c>
      <c r="K40" s="27">
        <f>'Raw Plate Reader Measurements'!$G$23</f>
        <v>45</v>
      </c>
      <c r="L40" s="27">
        <f>'Raw Plate Reader Measurements'!$G$24</f>
        <v>43</v>
      </c>
      <c r="M40" s="3"/>
      <c r="N40" s="3"/>
      <c r="P40" s="4">
        <f t="shared" si="222"/>
        <v>5.5175000000000009E-2</v>
      </c>
      <c r="Q40" s="4">
        <f t="shared" si="223"/>
        <v>4.9775000000000007E-2</v>
      </c>
      <c r="R40" s="4">
        <f t="shared" si="224"/>
        <v>5.0575000000000002E-2</v>
      </c>
      <c r="S40" s="4">
        <f t="shared" si="225"/>
        <v>4.3875000000000004E-2</v>
      </c>
      <c r="T40" s="4" t="str">
        <f t="shared" si="226"/>
        <v>---</v>
      </c>
      <c r="U40" s="4" t="str">
        <f t="shared" si="227"/>
        <v>---</v>
      </c>
      <c r="W40" s="4">
        <f t="shared" si="228"/>
        <v>29.25</v>
      </c>
      <c r="X40" s="4">
        <f t="shared" si="229"/>
        <v>29.25</v>
      </c>
      <c r="Y40" s="4">
        <f t="shared" si="230"/>
        <v>29.25</v>
      </c>
      <c r="Z40" s="4">
        <f t="shared" si="231"/>
        <v>27.25</v>
      </c>
      <c r="AA40" s="4" t="str">
        <f t="shared" si="232"/>
        <v>---</v>
      </c>
      <c r="AB40" s="4" t="str">
        <f t="shared" si="233"/>
        <v>---</v>
      </c>
      <c r="AD40" s="15">
        <f t="shared" si="234"/>
        <v>0.27983255300893856</v>
      </c>
      <c r="AE40" s="15">
        <f t="shared" si="235"/>
        <v>0.31019108211488067</v>
      </c>
      <c r="AF40" s="15">
        <f t="shared" si="236"/>
        <v>0.30528445105819446</v>
      </c>
      <c r="AG40" s="15">
        <f t="shared" si="237"/>
        <v>0.32784161711101023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0.30578742582325602</v>
      </c>
      <c r="AL40" s="15">
        <f t="shared" si="246"/>
        <v>1.9830010493469264E-2</v>
      </c>
      <c r="AM40" s="15">
        <f t="shared" si="247"/>
        <v>0.30529808328361868</v>
      </c>
      <c r="AN40" s="14">
        <f t="shared" si="248"/>
        <v>1.0678105695308098</v>
      </c>
      <c r="AP40" s="15">
        <f t="shared" si="249"/>
        <v>-1.2735638796692186</v>
      </c>
      <c r="AQ40" s="15">
        <f t="shared" si="240"/>
        <v>-1.1705667774766784</v>
      </c>
      <c r="AR40" s="15">
        <f t="shared" si="241"/>
        <v>-1.1865113105802276</v>
      </c>
      <c r="AS40" s="15">
        <f t="shared" si="242"/>
        <v>-1.1152246618810608</v>
      </c>
      <c r="AT40" s="15" t="str">
        <f t="shared" si="243"/>
        <v>---</v>
      </c>
      <c r="AU40" s="15" t="str">
        <f t="shared" si="244"/>
        <v>---</v>
      </c>
    </row>
    <row r="41" spans="1:47" x14ac:dyDescent="0.35">
      <c r="A41" t="s">
        <v>56</v>
      </c>
      <c r="B41" s="27">
        <f>'Raw Plate Reader Measurements'!$S$17</f>
        <v>0.1082</v>
      </c>
      <c r="C41" s="27">
        <f>'Raw Plate Reader Measurements'!$S$18</f>
        <v>0.1069</v>
      </c>
      <c r="D41" s="27">
        <f>'Raw Plate Reader Measurements'!$S$19</f>
        <v>0.10349999999999999</v>
      </c>
      <c r="E41" s="27">
        <f>'Raw Plate Reader Measurements'!$S$20</f>
        <v>0.10879999999999999</v>
      </c>
      <c r="F41" s="3"/>
      <c r="G41" s="3"/>
      <c r="I41" s="27">
        <f>'Raw Plate Reader Measurements'!$H$17</f>
        <v>28</v>
      </c>
      <c r="J41" s="27">
        <f>'Raw Plate Reader Measurements'!$H$18</f>
        <v>29</v>
      </c>
      <c r="K41" s="27">
        <f>'Raw Plate Reader Measurements'!$H$19</f>
        <v>31</v>
      </c>
      <c r="L41" s="27">
        <f>'Raw Plate Reader Measurements'!$H$20</f>
        <v>30</v>
      </c>
      <c r="M41" s="3"/>
      <c r="N41" s="3"/>
      <c r="P41" s="4">
        <f t="shared" si="222"/>
        <v>6.6275000000000001E-2</v>
      </c>
      <c r="Q41" s="4">
        <f t="shared" si="223"/>
        <v>6.4975000000000005E-2</v>
      </c>
      <c r="R41" s="4">
        <f t="shared" si="224"/>
        <v>6.1574999999999998E-2</v>
      </c>
      <c r="S41" s="4">
        <f t="shared" si="225"/>
        <v>6.687499999999999E-2</v>
      </c>
      <c r="T41" s="4" t="str">
        <f t="shared" si="226"/>
        <v>---</v>
      </c>
      <c r="U41" s="4" t="str">
        <f t="shared" si="227"/>
        <v>---</v>
      </c>
      <c r="W41" s="4">
        <f t="shared" si="228"/>
        <v>12.25</v>
      </c>
      <c r="X41" s="4">
        <f t="shared" si="229"/>
        <v>13.25</v>
      </c>
      <c r="Y41" s="4">
        <f t="shared" si="230"/>
        <v>15.25</v>
      </c>
      <c r="Z41" s="4">
        <f t="shared" si="231"/>
        <v>14.25</v>
      </c>
      <c r="AA41" s="4" t="str">
        <f t="shared" si="232"/>
        <v>---</v>
      </c>
      <c r="AB41" s="4" t="str">
        <f t="shared" si="233"/>
        <v>---</v>
      </c>
      <c r="AD41" s="15">
        <f t="shared" si="234"/>
        <v>9.7566574716348442E-2</v>
      </c>
      <c r="AE41" s="15">
        <f t="shared" si="235"/>
        <v>0.1076426290125017</v>
      </c>
      <c r="AF41" s="15">
        <f t="shared" si="236"/>
        <v>0.1307314653935836</v>
      </c>
      <c r="AG41" s="15">
        <f t="shared" si="237"/>
        <v>0.11247753122764269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0.11210455008751911</v>
      </c>
      <c r="AL41" s="15">
        <f t="shared" si="246"/>
        <v>1.3884794516816261E-2</v>
      </c>
      <c r="AM41" s="15">
        <f t="shared" si="247"/>
        <v>0.11147636909761818</v>
      </c>
      <c r="AN41" s="14">
        <f t="shared" si="248"/>
        <v>1.129448985356905</v>
      </c>
      <c r="AP41" s="15">
        <f t="shared" si="249"/>
        <v>-2.3272203163886371</v>
      </c>
      <c r="AQ41" s="15">
        <f t="shared" si="240"/>
        <v>-2.2289385292996067</v>
      </c>
      <c r="AR41" s="15">
        <f t="shared" si="241"/>
        <v>-2.0346099421574646</v>
      </c>
      <c r="AS41" s="15">
        <f t="shared" si="242"/>
        <v>-2.1850017997057947</v>
      </c>
      <c r="AT41" s="15" t="str">
        <f t="shared" si="243"/>
        <v>---</v>
      </c>
      <c r="AU41" s="15" t="str">
        <f t="shared" si="244"/>
        <v>---</v>
      </c>
    </row>
    <row r="42" spans="1:47" x14ac:dyDescent="0.35">
      <c r="A42" t="s">
        <v>57</v>
      </c>
      <c r="B42" s="27">
        <f>'Raw Plate Reader Measurements'!$S$21</f>
        <v>0.1205</v>
      </c>
      <c r="C42" s="27">
        <f>'Raw Plate Reader Measurements'!$S$22</f>
        <v>0.1124</v>
      </c>
      <c r="D42" s="27">
        <f>'Raw Plate Reader Measurements'!$S$23</f>
        <v>0.1159</v>
      </c>
      <c r="E42" s="27">
        <f>'Raw Plate Reader Measurements'!$S$24</f>
        <v>0.1069</v>
      </c>
      <c r="F42" s="3"/>
      <c r="G42" s="3"/>
      <c r="I42" s="27">
        <f>'Raw Plate Reader Measurements'!$H$21</f>
        <v>27</v>
      </c>
      <c r="J42" s="27">
        <f>'Raw Plate Reader Measurements'!$H$22</f>
        <v>28</v>
      </c>
      <c r="K42" s="27">
        <f>'Raw Plate Reader Measurements'!$H$23</f>
        <v>28</v>
      </c>
      <c r="L42" s="27">
        <f>'Raw Plate Reader Measurements'!$H$24</f>
        <v>27</v>
      </c>
      <c r="M42" s="3"/>
      <c r="N42" s="3"/>
      <c r="P42" s="4">
        <f t="shared" si="222"/>
        <v>7.8575000000000006E-2</v>
      </c>
      <c r="Q42" s="4">
        <f t="shared" si="223"/>
        <v>7.047500000000001E-2</v>
      </c>
      <c r="R42" s="4">
        <f t="shared" si="224"/>
        <v>7.3975000000000013E-2</v>
      </c>
      <c r="S42" s="4">
        <f t="shared" si="225"/>
        <v>6.4975000000000005E-2</v>
      </c>
      <c r="T42" s="4" t="str">
        <f t="shared" si="226"/>
        <v>---</v>
      </c>
      <c r="U42" s="4" t="str">
        <f t="shared" si="227"/>
        <v>---</v>
      </c>
      <c r="W42" s="4">
        <f t="shared" si="228"/>
        <v>11.25</v>
      </c>
      <c r="X42" s="4">
        <f t="shared" si="229"/>
        <v>12.25</v>
      </c>
      <c r="Y42" s="4">
        <f t="shared" si="230"/>
        <v>12.25</v>
      </c>
      <c r="Z42" s="4">
        <f t="shared" si="231"/>
        <v>11.25</v>
      </c>
      <c r="AA42" s="4" t="str">
        <f t="shared" si="232"/>
        <v>---</v>
      </c>
      <c r="AB42" s="4" t="str">
        <f t="shared" si="233"/>
        <v>---</v>
      </c>
      <c r="AD42" s="15">
        <f t="shared" si="234"/>
        <v>7.5575814935598937E-2</v>
      </c>
      <c r="AE42" s="15">
        <f t="shared" si="235"/>
        <v>9.1752036031585563E-2</v>
      </c>
      <c r="AF42" s="15">
        <f t="shared" si="236"/>
        <v>8.7410946121338179E-2</v>
      </c>
      <c r="AG42" s="15">
        <f t="shared" si="237"/>
        <v>9.1394685010614651E-2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8.6533370524784325E-2</v>
      </c>
      <c r="AL42" s="15">
        <f t="shared" si="246"/>
        <v>7.5653819383596577E-3</v>
      </c>
      <c r="AM42" s="15">
        <f t="shared" si="247"/>
        <v>8.6272290316486894E-2</v>
      </c>
      <c r="AN42" s="14">
        <f t="shared" si="248"/>
        <v>1.0952096248672123</v>
      </c>
      <c r="AP42" s="15">
        <f t="shared" si="249"/>
        <v>-2.5826189552374861</v>
      </c>
      <c r="AQ42" s="15">
        <f t="shared" si="240"/>
        <v>-2.3886656012137242</v>
      </c>
      <c r="AR42" s="15">
        <f t="shared" si="241"/>
        <v>-2.4371347624998214</v>
      </c>
      <c r="AS42" s="15">
        <f t="shared" si="242"/>
        <v>-2.3925679530814086</v>
      </c>
      <c r="AT42" s="15" t="str">
        <f t="shared" si="243"/>
        <v>---</v>
      </c>
      <c r="AU42" s="15" t="str">
        <f t="shared" si="244"/>
        <v>---</v>
      </c>
    </row>
    <row r="43" spans="1:47" x14ac:dyDescent="0.35">
      <c r="A43" t="s">
        <v>58</v>
      </c>
      <c r="B43" s="27">
        <f>'Raw Plate Reader Measurements'!$T$17</f>
        <v>0.13980000000000001</v>
      </c>
      <c r="C43" s="27">
        <f>'Raw Plate Reader Measurements'!$T$18</f>
        <v>0.1376</v>
      </c>
      <c r="D43" s="27">
        <f>'Raw Plate Reader Measurements'!$T$19</f>
        <v>0.1346</v>
      </c>
      <c r="E43" s="27">
        <f>'Raw Plate Reader Measurements'!$T$20</f>
        <v>0.14230000000000001</v>
      </c>
      <c r="F43" s="3"/>
      <c r="G43" s="3"/>
      <c r="I43" s="27">
        <f>'Raw Plate Reader Measurements'!$I$17</f>
        <v>15</v>
      </c>
      <c r="J43" s="27">
        <f>'Raw Plate Reader Measurements'!$I$18</f>
        <v>15</v>
      </c>
      <c r="K43" s="27">
        <f>'Raw Plate Reader Measurements'!$I$19</f>
        <v>15</v>
      </c>
      <c r="L43" s="27">
        <f>'Raw Plate Reader Measurements'!$I$20</f>
        <v>16</v>
      </c>
      <c r="M43" s="3"/>
      <c r="N43" s="3"/>
      <c r="P43" s="4">
        <f t="shared" si="222"/>
        <v>9.7875000000000018E-2</v>
      </c>
      <c r="Q43" s="4">
        <f t="shared" si="223"/>
        <v>9.567500000000001E-2</v>
      </c>
      <c r="R43" s="4">
        <f t="shared" si="224"/>
        <v>9.2675000000000007E-2</v>
      </c>
      <c r="S43" s="4">
        <f t="shared" si="225"/>
        <v>0.10037500000000002</v>
      </c>
      <c r="T43" s="4" t="str">
        <f t="shared" si="226"/>
        <v>---</v>
      </c>
      <c r="U43" s="4" t="str">
        <f t="shared" si="227"/>
        <v>---</v>
      </c>
      <c r="W43" s="4">
        <f t="shared" si="228"/>
        <v>-0.75</v>
      </c>
      <c r="X43" s="4">
        <f t="shared" si="229"/>
        <v>-0.75</v>
      </c>
      <c r="Y43" s="4">
        <f t="shared" si="230"/>
        <v>-0.75</v>
      </c>
      <c r="Z43" s="4">
        <f t="shared" si="231"/>
        <v>0.25</v>
      </c>
      <c r="AA43" s="4" t="str">
        <f t="shared" si="232"/>
        <v>---</v>
      </c>
      <c r="AB43" s="4" t="str">
        <f t="shared" si="233"/>
        <v>---</v>
      </c>
      <c r="AD43" s="15">
        <f t="shared" si="234"/>
        <v>-4.0448665192437195E-3</v>
      </c>
      <c r="AE43" s="15">
        <f t="shared" si="235"/>
        <v>-4.1378762536815172E-3</v>
      </c>
      <c r="AF43" s="15">
        <f t="shared" si="236"/>
        <v>-4.2718242306013388E-3</v>
      </c>
      <c r="AG43" s="15">
        <f t="shared" si="237"/>
        <v>1.3147075485960284E-3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-2.7849648637326371E-3</v>
      </c>
      <c r="AL43" s="15">
        <f t="shared" si="246"/>
        <v>2.7347020603024201E-3</v>
      </c>
      <c r="AM43" s="15" t="e">
        <f t="shared" si="247"/>
        <v>#NUM!</v>
      </c>
      <c r="AN43" s="14" t="e">
        <f t="shared" si="248"/>
        <v>#NUM!</v>
      </c>
      <c r="AP43" s="15" t="e">
        <f t="shared" si="249"/>
        <v>#NUM!</v>
      </c>
      <c r="AQ43" s="15" t="e">
        <f t="shared" si="240"/>
        <v>#NUM!</v>
      </c>
      <c r="AR43" s="15" t="e">
        <f t="shared" si="241"/>
        <v>#NUM!</v>
      </c>
      <c r="AS43" s="15">
        <f t="shared" si="242"/>
        <v>-6.6341410345911003</v>
      </c>
      <c r="AT43" s="15" t="str">
        <f t="shared" si="243"/>
        <v>---</v>
      </c>
      <c r="AU43" s="15" t="str">
        <f t="shared" si="244"/>
        <v>---</v>
      </c>
    </row>
    <row r="44" spans="1:47" x14ac:dyDescent="0.35">
      <c r="A44" t="s">
        <v>59</v>
      </c>
      <c r="B44" s="27">
        <f>'Raw Plate Reader Measurements'!$T$21</f>
        <v>0.1278</v>
      </c>
      <c r="C44" s="27">
        <f>'Raw Plate Reader Measurements'!$T$22</f>
        <v>0.1159</v>
      </c>
      <c r="D44" s="27">
        <f>'Raw Plate Reader Measurements'!$T$23</f>
        <v>0.1201</v>
      </c>
      <c r="E44" s="27">
        <f>'Raw Plate Reader Measurements'!$T$24</f>
        <v>0.1123</v>
      </c>
      <c r="F44" s="3"/>
      <c r="G44" s="3"/>
      <c r="I44" s="27">
        <f>'Raw Plate Reader Measurements'!$I$21</f>
        <v>15</v>
      </c>
      <c r="J44" s="27">
        <f>'Raw Plate Reader Measurements'!$I$22</f>
        <v>15</v>
      </c>
      <c r="K44" s="27">
        <f>'Raw Plate Reader Measurements'!$I$23</f>
        <v>14</v>
      </c>
      <c r="L44" s="27">
        <f>'Raw Plate Reader Measurements'!$I$24</f>
        <v>15</v>
      </c>
      <c r="M44" s="3"/>
      <c r="N44" s="3"/>
      <c r="P44" s="4">
        <f t="shared" si="222"/>
        <v>8.5875000000000007E-2</v>
      </c>
      <c r="Q44" s="4">
        <f t="shared" si="223"/>
        <v>7.3975000000000013E-2</v>
      </c>
      <c r="R44" s="4">
        <f t="shared" si="224"/>
        <v>7.8174999999999994E-2</v>
      </c>
      <c r="S44" s="4">
        <f t="shared" si="225"/>
        <v>7.0374999999999993E-2</v>
      </c>
      <c r="T44" s="4" t="str">
        <f t="shared" si="226"/>
        <v>---</v>
      </c>
      <c r="U44" s="4" t="str">
        <f t="shared" si="227"/>
        <v>---</v>
      </c>
      <c r="W44" s="4">
        <f t="shared" si="228"/>
        <v>-0.75</v>
      </c>
      <c r="X44" s="4">
        <f t="shared" si="229"/>
        <v>-0.75</v>
      </c>
      <c r="Y44" s="4">
        <f t="shared" si="230"/>
        <v>-1.75</v>
      </c>
      <c r="Z44" s="4">
        <f t="shared" si="231"/>
        <v>-0.75</v>
      </c>
      <c r="AA44" s="4" t="str">
        <f t="shared" si="232"/>
        <v>---</v>
      </c>
      <c r="AB44" s="4" t="str">
        <f t="shared" si="233"/>
        <v>---</v>
      </c>
      <c r="AD44" s="15">
        <f t="shared" si="234"/>
        <v>-4.6100880415834537E-3</v>
      </c>
      <c r="AE44" s="15">
        <f t="shared" si="235"/>
        <v>-5.3516905788574395E-3</v>
      </c>
      <c r="AF44" s="15">
        <f t="shared" si="236"/>
        <v>-1.1816391318609336E-2</v>
      </c>
      <c r="AG44" s="15">
        <f t="shared" si="237"/>
        <v>-5.6254537914171105E-3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-6.8509059326168353E-3</v>
      </c>
      <c r="AL44" s="15">
        <f t="shared" si="246"/>
        <v>3.3379978812954751E-3</v>
      </c>
      <c r="AM44" s="15" t="e">
        <f t="shared" si="247"/>
        <v>#NUM!</v>
      </c>
      <c r="AN44" s="14" t="e">
        <f t="shared" si="248"/>
        <v>#NUM!</v>
      </c>
      <c r="AP44" s="15" t="e">
        <f t="shared" si="249"/>
        <v>#NUM!</v>
      </c>
      <c r="AQ44" s="15" t="e">
        <f t="shared" si="240"/>
        <v>#NUM!</v>
      </c>
      <c r="AR44" s="15" t="e">
        <f t="shared" si="241"/>
        <v>#NUM!</v>
      </c>
      <c r="AS44" s="15" t="e">
        <f t="shared" si="242"/>
        <v>#NUM!</v>
      </c>
      <c r="AT44" s="15" t="str">
        <f t="shared" si="243"/>
        <v>---</v>
      </c>
      <c r="AU44" s="15" t="str">
        <f t="shared" si="244"/>
        <v>---</v>
      </c>
    </row>
    <row r="46" spans="1:47" x14ac:dyDescent="0.35">
      <c r="A46" s="24" t="s">
        <v>40</v>
      </c>
    </row>
    <row r="47" spans="1:47" x14ac:dyDescent="0.35">
      <c r="A47" t="s">
        <v>44</v>
      </c>
      <c r="B47" s="27">
        <f>'Raw Plate Reader Measurements'!$M$27</f>
        <v>0.2298</v>
      </c>
      <c r="C47" s="27">
        <f>'Raw Plate Reader Measurements'!$M$28</f>
        <v>0.21829999999999999</v>
      </c>
      <c r="D47" s="27">
        <f>'Raw Plate Reader Measurements'!$M$29</f>
        <v>0.219</v>
      </c>
      <c r="E47" s="27">
        <f>'Raw Plate Reader Measurements'!$M$30</f>
        <v>0.2117</v>
      </c>
      <c r="F47" s="3"/>
      <c r="G47" s="3"/>
      <c r="I47" s="27">
        <f>'Raw Plate Reader Measurements'!$B$27</f>
        <v>20</v>
      </c>
      <c r="J47" s="27">
        <f>'Raw Plate Reader Measurements'!$B$28</f>
        <v>17</v>
      </c>
      <c r="K47" s="27">
        <f>'Raw Plate Reader Measurements'!$B$29</f>
        <v>19</v>
      </c>
      <c r="L47" s="27">
        <f>'Raw Plate Reader Measurements'!$B$30</f>
        <v>20</v>
      </c>
      <c r="M47" s="3"/>
      <c r="N47" s="3"/>
      <c r="P47" s="4">
        <f t="shared" ref="P47:P62" si="250">IF(ISBLANK(B47),"---", B47-$B$9)</f>
        <v>0.18787500000000001</v>
      </c>
      <c r="Q47" s="4">
        <f t="shared" ref="Q47:Q62" si="251">IF(ISBLANK(C47),"---", C47-$B$9)</f>
        <v>0.176375</v>
      </c>
      <c r="R47" s="4">
        <f t="shared" ref="R47:R62" si="252">IF(ISBLANK(D47),"---", D47-$B$9)</f>
        <v>0.17707500000000001</v>
      </c>
      <c r="S47" s="4">
        <f t="shared" ref="S47:S62" si="253">IF(ISBLANK(E47),"---", E47-$B$9)</f>
        <v>0.16977500000000001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4.25</v>
      </c>
      <c r="X47" s="4">
        <f t="shared" ref="X47:X62" si="257">IF(ISBLANK(J47),"---",J47-$I$9)</f>
        <v>1.25</v>
      </c>
      <c r="Y47" s="4">
        <f t="shared" ref="Y47:Y62" si="258">IF(ISBLANK(K47),"---",K47-$I$9)</f>
        <v>3.25</v>
      </c>
      <c r="Z47" s="4">
        <f t="shared" ref="Z47:Z62" si="259">IF(ISBLANK(L47),"---",L47-$I$9)</f>
        <v>4.25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1.1940833496929067E-2</v>
      </c>
      <c r="AE47" s="15">
        <f t="shared" ref="AE47:AE62" si="263">IF(AND(ISNUMBER(X47),ISNUMBER(Q47)),(X47*$B$3)/(Q47*$B$2),"---")</f>
        <v>3.7409998636520588E-3</v>
      </c>
      <c r="AF47" s="15">
        <f t="shared" ref="AF47:AF62" si="264">IF(AND(ISNUMBER(Y47),ISNUMBER(R47)),(Y47*$B$3)/(R47*$B$2),"---")</f>
        <v>9.6881491598150103E-3</v>
      </c>
      <c r="AG47" s="15">
        <f t="shared" ref="AG47:AG62" si="265">IF(AND(ISNUMBER(Z47),ISNUMBER(S47)),(Z47*$B$3)/(S47*$B$2),"---")</f>
        <v>1.321386595927285E-2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9.6459621199172473E-3</v>
      </c>
      <c r="AL47" s="15">
        <f>STDEV(AD47:AI47)</f>
        <v>4.1978856359747097E-3</v>
      </c>
      <c r="AM47" s="15">
        <f>GEOMEAN(AD47:AI47)</f>
        <v>8.696074708697453E-3</v>
      </c>
      <c r="AN47" s="14">
        <f>EXP(STDEV(AP47:AU47))</f>
        <v>1.7806933106597409</v>
      </c>
      <c r="AP47" s="15">
        <f>IF(ISNUMBER(AD47),LN(AD47),"---")</f>
        <v>-4.427791366341097</v>
      </c>
      <c r="AQ47" s="15">
        <f t="shared" ref="AQ47:AQ62" si="268">IF(ISNUMBER(AE47),LN(AE47),"---")</f>
        <v>-5.5884023600630526</v>
      </c>
      <c r="AR47" s="15">
        <f t="shared" ref="AR47:AR62" si="269">IF(ISNUMBER(AF47),LN(AF47),"---")</f>
        <v>-4.6368518765023241</v>
      </c>
      <c r="AS47" s="15">
        <f t="shared" ref="AS47:AS62" si="270">IF(ISNUMBER(AG47),LN(AG47),"---")</f>
        <v>-4.3264885492678138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 x14ac:dyDescent="0.35">
      <c r="A48" t="s">
        <v>45</v>
      </c>
      <c r="B48" s="27">
        <f>'Raw Plate Reader Measurements'!$M$31</f>
        <v>0.28070000000000001</v>
      </c>
      <c r="C48" s="27">
        <f>'Raw Plate Reader Measurements'!$M$32</f>
        <v>0.26190000000000002</v>
      </c>
      <c r="D48" s="27">
        <f>'Raw Plate Reader Measurements'!$M$33</f>
        <v>0.27279999999999999</v>
      </c>
      <c r="E48" s="27">
        <f>'Raw Plate Reader Measurements'!$M$34</f>
        <v>0.25590000000000002</v>
      </c>
      <c r="F48" s="3"/>
      <c r="G48" s="3"/>
      <c r="I48" s="27">
        <f>'Raw Plate Reader Measurements'!$B$31</f>
        <v>19</v>
      </c>
      <c r="J48" s="27">
        <f>'Raw Plate Reader Measurements'!$B$32</f>
        <v>20</v>
      </c>
      <c r="K48" s="27">
        <f>'Raw Plate Reader Measurements'!$B$33</f>
        <v>18</v>
      </c>
      <c r="L48" s="27">
        <f>'Raw Plate Reader Measurements'!$B$34</f>
        <v>20</v>
      </c>
      <c r="M48" s="3"/>
      <c r="N48" s="3"/>
      <c r="P48" s="4">
        <f t="shared" si="250"/>
        <v>0.23877500000000002</v>
      </c>
      <c r="Q48" s="4">
        <f t="shared" si="251"/>
        <v>0.21997500000000003</v>
      </c>
      <c r="R48" s="4">
        <f t="shared" si="252"/>
        <v>0.230875</v>
      </c>
      <c r="S48" s="4">
        <f t="shared" si="253"/>
        <v>0.21397500000000003</v>
      </c>
      <c r="T48" s="4" t="str">
        <f t="shared" si="254"/>
        <v>---</v>
      </c>
      <c r="U48" s="4" t="str">
        <f t="shared" si="255"/>
        <v>---</v>
      </c>
      <c r="W48" s="4">
        <f t="shared" si="256"/>
        <v>3.25</v>
      </c>
      <c r="X48" s="4">
        <f t="shared" si="257"/>
        <v>4.25</v>
      </c>
      <c r="Y48" s="4">
        <f t="shared" si="258"/>
        <v>2.25</v>
      </c>
      <c r="Z48" s="4">
        <f t="shared" si="259"/>
        <v>4.25</v>
      </c>
      <c r="AA48" s="4" t="str">
        <f t="shared" si="260"/>
        <v>---</v>
      </c>
      <c r="AB48" s="4" t="str">
        <f t="shared" si="261"/>
        <v>---</v>
      </c>
      <c r="AD48" s="15">
        <f t="shared" si="262"/>
        <v>7.1847095067500482E-3</v>
      </c>
      <c r="AE48" s="15">
        <f t="shared" si="263"/>
        <v>1.0198359328267067E-2</v>
      </c>
      <c r="AF48" s="15">
        <f t="shared" si="264"/>
        <v>5.1442292656759606E-3</v>
      </c>
      <c r="AG48" s="15">
        <f t="shared" si="265"/>
        <v>1.0484328044096498E-2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8.2529065361973929E-3</v>
      </c>
      <c r="AL48" s="15">
        <f>STDEV(AD48:AI48)</f>
        <v>2.554013036906372E-3</v>
      </c>
      <c r="AM48" s="15">
        <f>GEOMEAN(AD48:AI48)</f>
        <v>7.928665757357194E-3</v>
      </c>
      <c r="AN48" s="14">
        <f>EXP(STDEV(AP48:AU48))</f>
        <v>1.3990665203346868</v>
      </c>
      <c r="AP48" s="15">
        <f>IF(ISNUMBER(AD48),LN(AD48),"---")</f>
        <v>-4.9358001907834392</v>
      </c>
      <c r="AQ48" s="15">
        <f t="shared" si="268"/>
        <v>-4.5855284217995829</v>
      </c>
      <c r="AR48" s="15">
        <f t="shared" si="269"/>
        <v>-5.2698797235073593</v>
      </c>
      <c r="AS48" s="15">
        <f t="shared" si="270"/>
        <v>-4.5578737040356323</v>
      </c>
      <c r="AT48" s="15" t="str">
        <f t="shared" si="271"/>
        <v>---</v>
      </c>
      <c r="AU48" s="15" t="str">
        <f t="shared" si="272"/>
        <v>---</v>
      </c>
    </row>
    <row r="49" spans="1:47" x14ac:dyDescent="0.35">
      <c r="A49" t="s">
        <v>46</v>
      </c>
      <c r="B49" s="27">
        <f>'Raw Plate Reader Measurements'!$N$27</f>
        <v>0.1933</v>
      </c>
      <c r="C49" s="27">
        <f>'Raw Plate Reader Measurements'!$N$28</f>
        <v>0.18859999999999999</v>
      </c>
      <c r="D49" s="27">
        <f>'Raw Plate Reader Measurements'!$N$29</f>
        <v>0.17580000000000001</v>
      </c>
      <c r="E49" s="27">
        <f>'Raw Plate Reader Measurements'!$N$30</f>
        <v>0.20119999999999999</v>
      </c>
      <c r="F49" s="3"/>
      <c r="G49" s="3"/>
      <c r="I49" s="27">
        <f>'Raw Plate Reader Measurements'!$C$27</f>
        <v>128</v>
      </c>
      <c r="J49" s="27">
        <f>'Raw Plate Reader Measurements'!$C$28</f>
        <v>131</v>
      </c>
      <c r="K49" s="27">
        <f>'Raw Plate Reader Measurements'!$C$29</f>
        <v>134</v>
      </c>
      <c r="L49" s="27">
        <f>'Raw Plate Reader Measurements'!$C$30</f>
        <v>133</v>
      </c>
      <c r="M49" s="3"/>
      <c r="N49" s="3"/>
      <c r="P49" s="4">
        <f t="shared" si="250"/>
        <v>0.15137500000000001</v>
      </c>
      <c r="Q49" s="4">
        <f t="shared" si="251"/>
        <v>0.146675</v>
      </c>
      <c r="R49" s="4">
        <f t="shared" si="252"/>
        <v>0.13387500000000002</v>
      </c>
      <c r="S49" s="4">
        <f t="shared" si="253"/>
        <v>0.159275</v>
      </c>
      <c r="T49" s="4" t="str">
        <f t="shared" si="254"/>
        <v>---</v>
      </c>
      <c r="U49" s="4" t="str">
        <f t="shared" si="255"/>
        <v>---</v>
      </c>
      <c r="W49" s="4">
        <f t="shared" si="256"/>
        <v>112.25</v>
      </c>
      <c r="X49" s="4">
        <f t="shared" si="257"/>
        <v>115.25</v>
      </c>
      <c r="Y49" s="4">
        <f t="shared" si="258"/>
        <v>118.25</v>
      </c>
      <c r="Z49" s="4">
        <f t="shared" si="259"/>
        <v>117.25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0.39142350332258652</v>
      </c>
      <c r="AE49" s="15">
        <f t="shared" si="263"/>
        <v>0.41476255706657889</v>
      </c>
      <c r="AF49" s="15">
        <f t="shared" si="264"/>
        <v>0.4662473449114799</v>
      </c>
      <c r="AG49" s="15">
        <f t="shared" si="265"/>
        <v>0.38857955246751263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0.41525323944203951</v>
      </c>
      <c r="AL49" s="15">
        <f t="shared" ref="AL49:AL62" si="274">STDEV(AD49:AI49)</f>
        <v>3.5962857979494181E-2</v>
      </c>
      <c r="AM49" s="15">
        <f t="shared" ref="AM49:AM62" si="275">GEOMEAN(AD49:AI49)</f>
        <v>0.41412904378193088</v>
      </c>
      <c r="AN49" s="14">
        <f t="shared" ref="AN49:AN62" si="276">EXP(STDEV(AP49:AU49))</f>
        <v>1.0878883924016156</v>
      </c>
      <c r="AP49" s="15">
        <f t="shared" ref="AP49:AP62" si="277">IF(ISNUMBER(AD49),LN(AD49),"---")</f>
        <v>-0.93796517645517674</v>
      </c>
      <c r="AQ49" s="15">
        <f t="shared" si="268"/>
        <v>-0.88004907413944955</v>
      </c>
      <c r="AR49" s="15">
        <f t="shared" si="269"/>
        <v>-0.76303900260015445</v>
      </c>
      <c r="AS49" s="15">
        <f t="shared" si="270"/>
        <v>-0.94525736188044696</v>
      </c>
      <c r="AT49" s="15" t="str">
        <f t="shared" si="271"/>
        <v>---</v>
      </c>
      <c r="AU49" s="15" t="str">
        <f t="shared" si="272"/>
        <v>---</v>
      </c>
    </row>
    <row r="50" spans="1:47" x14ac:dyDescent="0.35">
      <c r="A50" t="s">
        <v>47</v>
      </c>
      <c r="B50" s="27">
        <f>'Raw Plate Reader Measurements'!$N$31</f>
        <v>0.2041</v>
      </c>
      <c r="C50" s="27">
        <f>'Raw Plate Reader Measurements'!$N$32</f>
        <v>0.19589999999999999</v>
      </c>
      <c r="D50" s="27">
        <f>'Raw Plate Reader Measurements'!$N$33</f>
        <v>0.20080000000000001</v>
      </c>
      <c r="E50" s="27">
        <f>'Raw Plate Reader Measurements'!$N$34</f>
        <v>0.1905</v>
      </c>
      <c r="F50" s="3"/>
      <c r="G50" s="3"/>
      <c r="I50" s="27">
        <f>'Raw Plate Reader Measurements'!$C$31</f>
        <v>105</v>
      </c>
      <c r="J50" s="27">
        <f>'Raw Plate Reader Measurements'!$C$32</f>
        <v>99</v>
      </c>
      <c r="K50" s="27">
        <f>'Raw Plate Reader Measurements'!$C$33</f>
        <v>103</v>
      </c>
      <c r="L50" s="27">
        <f>'Raw Plate Reader Measurements'!$C$34</f>
        <v>101</v>
      </c>
      <c r="M50" s="3"/>
      <c r="N50" s="3"/>
      <c r="P50" s="4">
        <f t="shared" si="250"/>
        <v>0.16217500000000001</v>
      </c>
      <c r="Q50" s="4">
        <f t="shared" si="251"/>
        <v>0.153975</v>
      </c>
      <c r="R50" s="4">
        <f t="shared" si="252"/>
        <v>0.15887500000000002</v>
      </c>
      <c r="S50" s="4">
        <f t="shared" si="253"/>
        <v>0.14857500000000001</v>
      </c>
      <c r="T50" s="4" t="str">
        <f t="shared" si="254"/>
        <v>---</v>
      </c>
      <c r="U50" s="4" t="str">
        <f t="shared" si="255"/>
        <v>---</v>
      </c>
      <c r="W50" s="4">
        <f t="shared" si="256"/>
        <v>89.25</v>
      </c>
      <c r="X50" s="4">
        <f t="shared" si="257"/>
        <v>83.25</v>
      </c>
      <c r="Y50" s="4">
        <f t="shared" si="258"/>
        <v>87.25</v>
      </c>
      <c r="Z50" s="4">
        <f t="shared" si="259"/>
        <v>85.25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0.29049524253396958</v>
      </c>
      <c r="AE50" s="15">
        <f t="shared" si="263"/>
        <v>0.28539656095715982</v>
      </c>
      <c r="AF50" s="15">
        <f t="shared" si="264"/>
        <v>0.28988422216474519</v>
      </c>
      <c r="AG50" s="15">
        <f t="shared" si="265"/>
        <v>0.30287494958708588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0.29216274381074009</v>
      </c>
      <c r="AL50" s="15">
        <f t="shared" si="274"/>
        <v>7.4945492282093139E-3</v>
      </c>
      <c r="AM50" s="15">
        <f t="shared" si="275"/>
        <v>0.292091502851967</v>
      </c>
      <c r="AN50" s="14">
        <f t="shared" si="276"/>
        <v>1.0257523732176008</v>
      </c>
      <c r="AP50" s="15">
        <f t="shared" si="277"/>
        <v>-1.2361680796436545</v>
      </c>
      <c r="AQ50" s="15">
        <f t="shared" si="268"/>
        <v>-1.2538756239168376</v>
      </c>
      <c r="AR50" s="15">
        <f t="shared" si="269"/>
        <v>-1.2382736696313659</v>
      </c>
      <c r="AS50" s="15">
        <f t="shared" si="270"/>
        <v>-1.1944352662933821</v>
      </c>
      <c r="AT50" s="15" t="str">
        <f t="shared" si="271"/>
        <v>---</v>
      </c>
      <c r="AU50" s="15" t="str">
        <f t="shared" si="272"/>
        <v>---</v>
      </c>
    </row>
    <row r="51" spans="1:47" x14ac:dyDescent="0.35">
      <c r="A51" t="s">
        <v>50</v>
      </c>
      <c r="B51" s="27">
        <f>'Raw Plate Reader Measurements'!$O$27</f>
        <v>6.8199999999999997E-2</v>
      </c>
      <c r="C51" s="27">
        <f>'Raw Plate Reader Measurements'!$O$28</f>
        <v>6.5199999999999994E-2</v>
      </c>
      <c r="D51" s="27">
        <f>'Raw Plate Reader Measurements'!$O$29</f>
        <v>6.7199999999999996E-2</v>
      </c>
      <c r="E51" s="27">
        <f>'Raw Plate Reader Measurements'!$O$30</f>
        <v>6.8199999999999997E-2</v>
      </c>
      <c r="F51" s="3"/>
      <c r="G51" s="3"/>
      <c r="I51" s="27">
        <f>'Raw Plate Reader Measurements'!$D$27</f>
        <v>133</v>
      </c>
      <c r="J51" s="27">
        <f>'Raw Plate Reader Measurements'!$D$28</f>
        <v>119</v>
      </c>
      <c r="K51" s="27">
        <f>'Raw Plate Reader Measurements'!$D$29</f>
        <v>139</v>
      </c>
      <c r="L51" s="27">
        <f>'Raw Plate Reader Measurements'!$D$30</f>
        <v>138</v>
      </c>
      <c r="M51" s="3"/>
      <c r="N51" s="3"/>
      <c r="P51" s="4">
        <f t="shared" si="250"/>
        <v>2.6275E-2</v>
      </c>
      <c r="Q51" s="4">
        <f t="shared" si="251"/>
        <v>2.3274999999999997E-2</v>
      </c>
      <c r="R51" s="4">
        <f t="shared" si="252"/>
        <v>2.5274999999999999E-2</v>
      </c>
      <c r="S51" s="4">
        <f t="shared" si="253"/>
        <v>2.6275E-2</v>
      </c>
      <c r="T51" s="4" t="str">
        <f t="shared" si="254"/>
        <v>---</v>
      </c>
      <c r="U51" s="4" t="str">
        <f t="shared" si="255"/>
        <v>---</v>
      </c>
      <c r="W51" s="4">
        <f t="shared" si="256"/>
        <v>117.25</v>
      </c>
      <c r="X51" s="4">
        <f t="shared" si="257"/>
        <v>103.25</v>
      </c>
      <c r="Y51" s="4">
        <f t="shared" si="258"/>
        <v>123.25</v>
      </c>
      <c r="Z51" s="4">
        <f t="shared" si="259"/>
        <v>122.25</v>
      </c>
      <c r="AA51" s="4" t="str">
        <f t="shared" si="260"/>
        <v>---</v>
      </c>
      <c r="AB51" s="4" t="str">
        <f t="shared" si="261"/>
        <v>---</v>
      </c>
      <c r="AD51" s="15">
        <f t="shared" si="262"/>
        <v>2.3555093518273291</v>
      </c>
      <c r="AE51" s="15">
        <f t="shared" si="263"/>
        <v>2.3416127642794757</v>
      </c>
      <c r="AF51" s="15">
        <f t="shared" si="264"/>
        <v>2.5740114225056736</v>
      </c>
      <c r="AG51" s="15">
        <f t="shared" si="265"/>
        <v>2.4559575118199657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2.4317727626081109</v>
      </c>
      <c r="AL51" s="15">
        <f t="shared" si="274"/>
        <v>0.10764396807134247</v>
      </c>
      <c r="AM51" s="15">
        <f t="shared" si="275"/>
        <v>2.4300085807234111</v>
      </c>
      <c r="AN51" s="14">
        <f t="shared" si="276"/>
        <v>1.0448310860672623</v>
      </c>
      <c r="AP51" s="15">
        <f t="shared" si="277"/>
        <v>0.85675698935909006</v>
      </c>
      <c r="AQ51" s="15">
        <f t="shared" si="268"/>
        <v>0.85083990747372751</v>
      </c>
      <c r="AR51" s="15">
        <f t="shared" si="269"/>
        <v>0.94546554681198047</v>
      </c>
      <c r="AS51" s="15">
        <f t="shared" si="270"/>
        <v>0.89851671038768266</v>
      </c>
      <c r="AT51" s="15" t="str">
        <f t="shared" si="271"/>
        <v>---</v>
      </c>
      <c r="AU51" s="15" t="str">
        <f t="shared" si="272"/>
        <v>---</v>
      </c>
    </row>
    <row r="52" spans="1:47" x14ac:dyDescent="0.35">
      <c r="A52" t="s">
        <v>48</v>
      </c>
      <c r="B52" s="27">
        <f>'Raw Plate Reader Measurements'!$O$31</f>
        <v>7.7600000000000002E-2</v>
      </c>
      <c r="C52" s="27">
        <f>'Raw Plate Reader Measurements'!$O$32</f>
        <v>7.0099999999999996E-2</v>
      </c>
      <c r="D52" s="27">
        <f>'Raw Plate Reader Measurements'!$O$33</f>
        <v>7.0300000000000001E-2</v>
      </c>
      <c r="E52" s="27">
        <f>'Raw Plate Reader Measurements'!$O$34</f>
        <v>6.3500000000000001E-2</v>
      </c>
      <c r="F52" s="3"/>
      <c r="G52" s="3"/>
      <c r="I52" s="27">
        <f>'Raw Plate Reader Measurements'!$D$31</f>
        <v>99</v>
      </c>
      <c r="J52" s="27">
        <f>'Raw Plate Reader Measurements'!$D$32</f>
        <v>96</v>
      </c>
      <c r="K52" s="27">
        <f>'Raw Plate Reader Measurements'!$D$33</f>
        <v>96</v>
      </c>
      <c r="L52" s="27">
        <f>'Raw Plate Reader Measurements'!$D$34</f>
        <v>93</v>
      </c>
      <c r="M52" s="3"/>
      <c r="N52" s="3"/>
      <c r="P52" s="4">
        <f t="shared" si="250"/>
        <v>3.5675000000000005E-2</v>
      </c>
      <c r="Q52" s="4">
        <f t="shared" si="251"/>
        <v>2.8174999999999999E-2</v>
      </c>
      <c r="R52" s="4">
        <f t="shared" si="252"/>
        <v>2.8375000000000004E-2</v>
      </c>
      <c r="S52" s="4">
        <f t="shared" si="253"/>
        <v>2.1575000000000004E-2</v>
      </c>
      <c r="T52" s="4" t="str">
        <f t="shared" si="254"/>
        <v>---</v>
      </c>
      <c r="U52" s="4" t="str">
        <f t="shared" si="255"/>
        <v>---</v>
      </c>
      <c r="W52" s="4">
        <f t="shared" si="256"/>
        <v>83.25</v>
      </c>
      <c r="X52" s="4">
        <f t="shared" si="257"/>
        <v>80.25</v>
      </c>
      <c r="Y52" s="4">
        <f t="shared" si="258"/>
        <v>80.25</v>
      </c>
      <c r="Z52" s="4">
        <f t="shared" si="259"/>
        <v>77.25</v>
      </c>
      <c r="AA52" s="4" t="str">
        <f t="shared" si="260"/>
        <v>---</v>
      </c>
      <c r="AB52" s="4" t="str">
        <f t="shared" si="261"/>
        <v>---</v>
      </c>
      <c r="AD52" s="15">
        <f t="shared" si="262"/>
        <v>1.2317851569272227</v>
      </c>
      <c r="AE52" s="15">
        <f t="shared" si="263"/>
        <v>1.5034736550521657</v>
      </c>
      <c r="AF52" s="15">
        <f t="shared" si="264"/>
        <v>1.4928764839152338</v>
      </c>
      <c r="AG52" s="15">
        <f t="shared" si="265"/>
        <v>1.8900025487281966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1.5295344611557047</v>
      </c>
      <c r="AL52" s="15">
        <f t="shared" si="274"/>
        <v>0.27117943827955393</v>
      </c>
      <c r="AM52" s="15">
        <f t="shared" si="275"/>
        <v>1.5119215733664357</v>
      </c>
      <c r="AN52" s="14">
        <f t="shared" si="276"/>
        <v>1.1913878155291902</v>
      </c>
      <c r="AP52" s="15">
        <f t="shared" si="277"/>
        <v>0.20846446429336887</v>
      </c>
      <c r="AQ52" s="15">
        <f t="shared" si="268"/>
        <v>0.40777820088000138</v>
      </c>
      <c r="AR52" s="15">
        <f t="shared" si="269"/>
        <v>0.40070478500427437</v>
      </c>
      <c r="AS52" s="15">
        <f t="shared" si="270"/>
        <v>0.63657817760407909</v>
      </c>
      <c r="AT52" s="15" t="str">
        <f t="shared" si="271"/>
        <v>---</v>
      </c>
      <c r="AU52" s="15" t="str">
        <f t="shared" si="272"/>
        <v>---</v>
      </c>
    </row>
    <row r="53" spans="1:47" x14ac:dyDescent="0.35">
      <c r="A53" t="s">
        <v>49</v>
      </c>
      <c r="B53" s="27">
        <f>'Raw Plate Reader Measurements'!$P$27</f>
        <v>0.2228</v>
      </c>
      <c r="C53" s="27">
        <f>'Raw Plate Reader Measurements'!$P$28</f>
        <v>0.22289999999999999</v>
      </c>
      <c r="D53" s="27">
        <f>'Raw Plate Reader Measurements'!$P$29</f>
        <v>0.20039999999999999</v>
      </c>
      <c r="E53" s="27">
        <f>'Raw Plate Reader Measurements'!$P$30</f>
        <v>0.2306</v>
      </c>
      <c r="F53" s="3"/>
      <c r="G53" s="3"/>
      <c r="I53" s="27">
        <f>'Raw Plate Reader Measurements'!$E$27</f>
        <v>189</v>
      </c>
      <c r="J53" s="27">
        <f>'Raw Plate Reader Measurements'!$E$28</f>
        <v>177</v>
      </c>
      <c r="K53" s="27">
        <f>'Raw Plate Reader Measurements'!$E$29</f>
        <v>200</v>
      </c>
      <c r="L53" s="27">
        <f>'Raw Plate Reader Measurements'!$E$30</f>
        <v>196</v>
      </c>
      <c r="M53" s="3"/>
      <c r="N53" s="3"/>
      <c r="P53" s="4">
        <f t="shared" si="250"/>
        <v>0.18087500000000001</v>
      </c>
      <c r="Q53" s="4">
        <f t="shared" si="251"/>
        <v>0.180975</v>
      </c>
      <c r="R53" s="4">
        <f t="shared" si="252"/>
        <v>0.158475</v>
      </c>
      <c r="S53" s="4">
        <f t="shared" si="253"/>
        <v>0.18867500000000001</v>
      </c>
      <c r="T53" s="4" t="str">
        <f t="shared" si="254"/>
        <v>---</v>
      </c>
      <c r="U53" s="4" t="str">
        <f t="shared" si="255"/>
        <v>---</v>
      </c>
      <c r="W53" s="4">
        <f t="shared" si="256"/>
        <v>173.25</v>
      </c>
      <c r="X53" s="4">
        <f t="shared" si="257"/>
        <v>161.25</v>
      </c>
      <c r="Y53" s="4">
        <f t="shared" si="258"/>
        <v>184.25</v>
      </c>
      <c r="Z53" s="4">
        <f t="shared" si="259"/>
        <v>180.25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0.50560272421228014</v>
      </c>
      <c r="AE53" s="15">
        <f t="shared" si="263"/>
        <v>0.47032259578815039</v>
      </c>
      <c r="AF53" s="15">
        <f t="shared" si="264"/>
        <v>0.61370751620300079</v>
      </c>
      <c r="AG53" s="15">
        <f t="shared" si="265"/>
        <v>0.50428450142957626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0.5234793344082519</v>
      </c>
      <c r="AL53" s="15">
        <f t="shared" si="274"/>
        <v>6.2329175768361812E-2</v>
      </c>
      <c r="AM53" s="15">
        <f t="shared" si="275"/>
        <v>0.5208474930114847</v>
      </c>
      <c r="AN53" s="14">
        <f t="shared" si="276"/>
        <v>1.1211885118817695</v>
      </c>
      <c r="AP53" s="15">
        <f t="shared" si="277"/>
        <v>-0.6820040480859193</v>
      </c>
      <c r="AQ53" s="15">
        <f t="shared" si="268"/>
        <v>-0.75433644570760705</v>
      </c>
      <c r="AR53" s="15">
        <f t="shared" si="269"/>
        <v>-0.48823682230506787</v>
      </c>
      <c r="AS53" s="15">
        <f t="shared" si="270"/>
        <v>-0.68461468321015773</v>
      </c>
      <c r="AT53" s="15" t="str">
        <f t="shared" si="271"/>
        <v>---</v>
      </c>
      <c r="AU53" s="15" t="str">
        <f t="shared" si="272"/>
        <v>---</v>
      </c>
    </row>
    <row r="54" spans="1:47" x14ac:dyDescent="0.35">
      <c r="A54" t="s">
        <v>51</v>
      </c>
      <c r="B54" s="27">
        <f>'Raw Plate Reader Measurements'!$P$31</f>
        <v>0.2445</v>
      </c>
      <c r="C54" s="27">
        <f>'Raw Plate Reader Measurements'!$P$32</f>
        <v>0.2321</v>
      </c>
      <c r="D54" s="27">
        <f>'Raw Plate Reader Measurements'!$P$33</f>
        <v>0.2316</v>
      </c>
      <c r="E54" s="27">
        <f>'Raw Plate Reader Measurements'!$P$34</f>
        <v>0.2218</v>
      </c>
      <c r="F54" s="3"/>
      <c r="G54" s="3"/>
      <c r="I54" s="27">
        <f>'Raw Plate Reader Measurements'!$E$31</f>
        <v>163</v>
      </c>
      <c r="J54" s="27">
        <f>'Raw Plate Reader Measurements'!$E$32</f>
        <v>160</v>
      </c>
      <c r="K54" s="27">
        <f>'Raw Plate Reader Measurements'!$E$33</f>
        <v>159</v>
      </c>
      <c r="L54" s="27">
        <f>'Raw Plate Reader Measurements'!$E$34</f>
        <v>155</v>
      </c>
      <c r="M54" s="3"/>
      <c r="N54" s="3"/>
      <c r="P54" s="4">
        <f t="shared" si="250"/>
        <v>0.20257500000000001</v>
      </c>
      <c r="Q54" s="4">
        <f t="shared" si="251"/>
        <v>0.19017500000000001</v>
      </c>
      <c r="R54" s="4">
        <f t="shared" si="252"/>
        <v>0.18967500000000001</v>
      </c>
      <c r="S54" s="4">
        <f t="shared" si="253"/>
        <v>0.17987500000000001</v>
      </c>
      <c r="T54" s="4" t="str">
        <f t="shared" si="254"/>
        <v>---</v>
      </c>
      <c r="U54" s="4" t="str">
        <f t="shared" si="255"/>
        <v>---</v>
      </c>
      <c r="W54" s="4">
        <f t="shared" si="256"/>
        <v>147.25</v>
      </c>
      <c r="X54" s="4">
        <f t="shared" si="257"/>
        <v>144.25</v>
      </c>
      <c r="Y54" s="4">
        <f t="shared" si="258"/>
        <v>143.25</v>
      </c>
      <c r="Z54" s="4">
        <f t="shared" si="259"/>
        <v>139.25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0.38369325258349862</v>
      </c>
      <c r="AE54" s="15">
        <f t="shared" si="263"/>
        <v>0.40038435861610794</v>
      </c>
      <c r="AF54" s="15">
        <f t="shared" si="264"/>
        <v>0.39865686210126272</v>
      </c>
      <c r="AG54" s="15">
        <f t="shared" si="265"/>
        <v>0.40863833215294953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0.39784320136345475</v>
      </c>
      <c r="AL54" s="15">
        <f t="shared" si="274"/>
        <v>1.0390306752235345E-2</v>
      </c>
      <c r="AM54" s="15">
        <f t="shared" si="275"/>
        <v>0.39774058028780163</v>
      </c>
      <c r="AN54" s="14">
        <f t="shared" si="276"/>
        <v>1.0266335314640898</v>
      </c>
      <c r="AP54" s="15">
        <f t="shared" si="277"/>
        <v>-0.95791186701937681</v>
      </c>
      <c r="AQ54" s="15">
        <f t="shared" si="268"/>
        <v>-0.91533029669943966</v>
      </c>
      <c r="AR54" s="15">
        <f t="shared" si="269"/>
        <v>-0.91965422683357356</v>
      </c>
      <c r="AS54" s="15">
        <f t="shared" si="270"/>
        <v>-0.89492478760442229</v>
      </c>
      <c r="AT54" s="15" t="str">
        <f t="shared" si="271"/>
        <v>---</v>
      </c>
      <c r="AU54" s="15" t="str">
        <f t="shared" si="272"/>
        <v>---</v>
      </c>
    </row>
    <row r="55" spans="1:47" x14ac:dyDescent="0.35">
      <c r="A55" t="s">
        <v>52</v>
      </c>
      <c r="B55" s="27">
        <f>'Raw Plate Reader Measurements'!$Q$27</f>
        <v>0.25700000000000001</v>
      </c>
      <c r="C55" s="27">
        <f>'Raw Plate Reader Measurements'!$Q$28</f>
        <v>0.2402</v>
      </c>
      <c r="D55" s="27">
        <f>'Raw Plate Reader Measurements'!$Q$29</f>
        <v>0.23350000000000001</v>
      </c>
      <c r="E55" s="27">
        <f>'Raw Plate Reader Measurements'!$Q$30</f>
        <v>0.25440000000000002</v>
      </c>
      <c r="F55" s="3"/>
      <c r="G55" s="3"/>
      <c r="I55" s="27">
        <f>'Raw Plate Reader Measurements'!$F$27</f>
        <v>22</v>
      </c>
      <c r="J55" s="27">
        <f>'Raw Plate Reader Measurements'!$F$28</f>
        <v>21</v>
      </c>
      <c r="K55" s="27">
        <f>'Raw Plate Reader Measurements'!$F$29</f>
        <v>22</v>
      </c>
      <c r="L55" s="27">
        <f>'Raw Plate Reader Measurements'!$F$30</f>
        <v>22</v>
      </c>
      <c r="M55" s="3"/>
      <c r="N55" s="3"/>
      <c r="P55" s="4">
        <f t="shared" si="250"/>
        <v>0.21507500000000002</v>
      </c>
      <c r="Q55" s="4">
        <f t="shared" si="251"/>
        <v>0.19827500000000001</v>
      </c>
      <c r="R55" s="4">
        <f t="shared" si="252"/>
        <v>0.19157500000000002</v>
      </c>
      <c r="S55" s="4">
        <f t="shared" si="253"/>
        <v>0.21247500000000002</v>
      </c>
      <c r="T55" s="4" t="str">
        <f t="shared" si="254"/>
        <v>---</v>
      </c>
      <c r="U55" s="4" t="str">
        <f t="shared" si="255"/>
        <v>---</v>
      </c>
      <c r="W55" s="4">
        <f t="shared" si="256"/>
        <v>6.25</v>
      </c>
      <c r="X55" s="4">
        <f t="shared" si="257"/>
        <v>5.25</v>
      </c>
      <c r="Y55" s="4">
        <f t="shared" si="258"/>
        <v>6.25</v>
      </c>
      <c r="Z55" s="4">
        <f t="shared" si="259"/>
        <v>6.25</v>
      </c>
      <c r="AA55" s="4" t="str">
        <f t="shared" si="260"/>
        <v>---</v>
      </c>
      <c r="AB55" s="4" t="str">
        <f t="shared" si="261"/>
        <v>---</v>
      </c>
      <c r="AD55" s="15">
        <f t="shared" si="262"/>
        <v>1.5339273531364217E-2</v>
      </c>
      <c r="AE55" s="15">
        <f t="shared" si="263"/>
        <v>1.3976745298181081E-2</v>
      </c>
      <c r="AF55" s="15">
        <f t="shared" si="264"/>
        <v>1.7220901760449738E-2</v>
      </c>
      <c r="AG55" s="15">
        <f t="shared" si="265"/>
        <v>1.5526976137231013E-2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1.5515974181806513E-2</v>
      </c>
      <c r="AL55" s="15">
        <f t="shared" si="274"/>
        <v>1.3300811713945553E-3</v>
      </c>
      <c r="AM55" s="15">
        <f t="shared" si="275"/>
        <v>1.5473494483249601E-2</v>
      </c>
      <c r="AN55" s="14">
        <f t="shared" si="276"/>
        <v>1.0891655189927194</v>
      </c>
      <c r="AP55" s="15">
        <f t="shared" si="277"/>
        <v>-4.1773388419633859</v>
      </c>
      <c r="AQ55" s="15">
        <f t="shared" si="268"/>
        <v>-4.2703603805701347</v>
      </c>
      <c r="AR55" s="15">
        <f t="shared" si="269"/>
        <v>-4.0616314143124423</v>
      </c>
      <c r="AS55" s="15">
        <f t="shared" si="270"/>
        <v>-4.1651763718406638</v>
      </c>
      <c r="AT55" s="15" t="str">
        <f t="shared" si="271"/>
        <v>---</v>
      </c>
      <c r="AU55" s="15" t="str">
        <f t="shared" si="272"/>
        <v>---</v>
      </c>
    </row>
    <row r="56" spans="1:47" x14ac:dyDescent="0.35">
      <c r="A56" t="s">
        <v>53</v>
      </c>
      <c r="B56" s="27">
        <f>'Raw Plate Reader Measurements'!$Q$31</f>
        <v>0.26840000000000003</v>
      </c>
      <c r="C56" s="27">
        <f>'Raw Plate Reader Measurements'!$Q$32</f>
        <v>0.2515</v>
      </c>
      <c r="D56" s="27">
        <f>'Raw Plate Reader Measurements'!$Q$33</f>
        <v>0.25419999999999998</v>
      </c>
      <c r="E56" s="27">
        <f>'Raw Plate Reader Measurements'!$Q$34</f>
        <v>0.24199999999999999</v>
      </c>
      <c r="F56" s="3"/>
      <c r="G56" s="3"/>
      <c r="I56" s="27">
        <f>'Raw Plate Reader Measurements'!$F$31</f>
        <v>22</v>
      </c>
      <c r="J56" s="27">
        <f>'Raw Plate Reader Measurements'!$F$32</f>
        <v>22</v>
      </c>
      <c r="K56" s="27">
        <f>'Raw Plate Reader Measurements'!$F$33</f>
        <v>23</v>
      </c>
      <c r="L56" s="27">
        <f>'Raw Plate Reader Measurements'!$F$34</f>
        <v>22</v>
      </c>
      <c r="M56" s="3"/>
      <c r="N56" s="3"/>
      <c r="P56" s="4">
        <f t="shared" si="250"/>
        <v>0.22647500000000004</v>
      </c>
      <c r="Q56" s="4">
        <f t="shared" si="251"/>
        <v>0.20957500000000001</v>
      </c>
      <c r="R56" s="4">
        <f t="shared" si="252"/>
        <v>0.21227499999999999</v>
      </c>
      <c r="S56" s="4">
        <f t="shared" si="253"/>
        <v>0.200075</v>
      </c>
      <c r="T56" s="4" t="str">
        <f t="shared" si="254"/>
        <v>---</v>
      </c>
      <c r="U56" s="4" t="str">
        <f t="shared" si="255"/>
        <v>---</v>
      </c>
      <c r="W56" s="4">
        <f t="shared" si="256"/>
        <v>6.25</v>
      </c>
      <c r="X56" s="4">
        <f t="shared" si="257"/>
        <v>6.25</v>
      </c>
      <c r="Y56" s="4">
        <f t="shared" si="258"/>
        <v>7.25</v>
      </c>
      <c r="Z56" s="4">
        <f t="shared" si="259"/>
        <v>6.25</v>
      </c>
      <c r="AA56" s="4" t="str">
        <f t="shared" si="260"/>
        <v>---</v>
      </c>
      <c r="AB56" s="4" t="str">
        <f t="shared" si="261"/>
        <v>---</v>
      </c>
      <c r="AD56" s="15">
        <f t="shared" si="262"/>
        <v>1.4567145401294442E-2</v>
      </c>
      <c r="AE56" s="15">
        <f t="shared" si="263"/>
        <v>1.5741831109426979E-2</v>
      </c>
      <c r="AF56" s="15">
        <f t="shared" si="264"/>
        <v>1.8028262091718126E-2</v>
      </c>
      <c r="AG56" s="15">
        <f t="shared" si="265"/>
        <v>1.6489287790869223E-2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1.6206631598327192E-2</v>
      </c>
      <c r="AL56" s="15">
        <f t="shared" si="274"/>
        <v>1.4493891428663825E-3</v>
      </c>
      <c r="AM56" s="15">
        <f t="shared" si="275"/>
        <v>1.6158326010227621E-2</v>
      </c>
      <c r="AN56" s="14">
        <f t="shared" si="276"/>
        <v>1.0932202036536491</v>
      </c>
      <c r="AP56" s="15">
        <f t="shared" si="277"/>
        <v>-4.2289866010113251</v>
      </c>
      <c r="AQ56" s="15">
        <f t="shared" si="268"/>
        <v>-4.1514337079798951</v>
      </c>
      <c r="AR56" s="15">
        <f t="shared" si="269"/>
        <v>-4.0158146362231273</v>
      </c>
      <c r="AS56" s="15">
        <f t="shared" si="270"/>
        <v>-4.1050443337090838</v>
      </c>
      <c r="AT56" s="15" t="str">
        <f t="shared" si="271"/>
        <v>---</v>
      </c>
      <c r="AU56" s="15" t="str">
        <f t="shared" si="272"/>
        <v>---</v>
      </c>
    </row>
    <row r="57" spans="1:47" x14ac:dyDescent="0.35">
      <c r="A57" t="s">
        <v>54</v>
      </c>
      <c r="B57" s="27">
        <f>'Raw Plate Reader Measurements'!$R$27</f>
        <v>0.13200000000000001</v>
      </c>
      <c r="C57" s="27">
        <f>'Raw Plate Reader Measurements'!$R$28</f>
        <v>0.13519999999999999</v>
      </c>
      <c r="D57" s="27">
        <f>'Raw Plate Reader Measurements'!$R$29</f>
        <v>0.12280000000000001</v>
      </c>
      <c r="E57" s="27">
        <f>'Raw Plate Reader Measurements'!$R$30</f>
        <v>0.1351</v>
      </c>
      <c r="F57" s="3"/>
      <c r="G57" s="3"/>
      <c r="I57" s="27">
        <f>'Raw Plate Reader Measurements'!$G$27</f>
        <v>141</v>
      </c>
      <c r="J57" s="27">
        <f>'Raw Plate Reader Measurements'!$G$28</f>
        <v>143</v>
      </c>
      <c r="K57" s="27">
        <f>'Raw Plate Reader Measurements'!$G$29</f>
        <v>144</v>
      </c>
      <c r="L57" s="27">
        <f>'Raw Plate Reader Measurements'!$G$30</f>
        <v>150</v>
      </c>
      <c r="M57" s="3"/>
      <c r="N57" s="3"/>
      <c r="P57" s="4">
        <f t="shared" si="250"/>
        <v>9.0075000000000016E-2</v>
      </c>
      <c r="Q57" s="4">
        <f t="shared" si="251"/>
        <v>9.3274999999999997E-2</v>
      </c>
      <c r="R57" s="4">
        <f t="shared" si="252"/>
        <v>8.0875000000000002E-2</v>
      </c>
      <c r="S57" s="4">
        <f t="shared" si="253"/>
        <v>9.3175000000000008E-2</v>
      </c>
      <c r="T57" s="4" t="str">
        <f t="shared" si="254"/>
        <v>---</v>
      </c>
      <c r="U57" s="4" t="str">
        <f t="shared" si="255"/>
        <v>---</v>
      </c>
      <c r="W57" s="4">
        <f t="shared" si="256"/>
        <v>125.25</v>
      </c>
      <c r="X57" s="4">
        <f t="shared" si="257"/>
        <v>127.25</v>
      </c>
      <c r="Y57" s="4">
        <f t="shared" si="258"/>
        <v>128.25</v>
      </c>
      <c r="Z57" s="4">
        <f t="shared" si="259"/>
        <v>134.25</v>
      </c>
      <c r="AA57" s="4" t="str">
        <f t="shared" si="260"/>
        <v>---</v>
      </c>
      <c r="AB57" s="4" t="str">
        <f t="shared" si="261"/>
        <v>---</v>
      </c>
      <c r="AD57" s="15">
        <f t="shared" si="262"/>
        <v>0.73398666517184019</v>
      </c>
      <c r="AE57" s="15">
        <f t="shared" si="263"/>
        <v>0.72012392416913562</v>
      </c>
      <c r="AF57" s="15">
        <f t="shared" si="264"/>
        <v>0.83706230735873177</v>
      </c>
      <c r="AG57" s="15">
        <f t="shared" si="265"/>
        <v>0.76055320195551668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0.76293152466380609</v>
      </c>
      <c r="AL57" s="15">
        <f t="shared" si="274"/>
        <v>5.2189797575733186E-2</v>
      </c>
      <c r="AM57" s="15">
        <f t="shared" si="275"/>
        <v>0.7616329048982432</v>
      </c>
      <c r="AN57" s="14">
        <f t="shared" si="276"/>
        <v>1.0691902280646108</v>
      </c>
      <c r="AP57" s="15">
        <f t="shared" si="277"/>
        <v>-0.30926441787346676</v>
      </c>
      <c r="AQ57" s="15">
        <f t="shared" si="268"/>
        <v>-0.32833196488087329</v>
      </c>
      <c r="AR57" s="15">
        <f t="shared" si="269"/>
        <v>-0.17785676997446959</v>
      </c>
      <c r="AS57" s="15">
        <f t="shared" si="270"/>
        <v>-0.27370921318063191</v>
      </c>
      <c r="AT57" s="15" t="str">
        <f t="shared" si="271"/>
        <v>---</v>
      </c>
      <c r="AU57" s="15" t="str">
        <f t="shared" si="272"/>
        <v>---</v>
      </c>
    </row>
    <row r="58" spans="1:47" x14ac:dyDescent="0.35">
      <c r="A58" t="s">
        <v>55</v>
      </c>
      <c r="B58" s="27">
        <f>'Raw Plate Reader Measurements'!$R$31</f>
        <v>0.17460000000000001</v>
      </c>
      <c r="C58" s="27">
        <f>'Raw Plate Reader Measurements'!$R$32</f>
        <v>0.16619999999999999</v>
      </c>
      <c r="D58" s="27">
        <f>'Raw Plate Reader Measurements'!$R$33</f>
        <v>0.159</v>
      </c>
      <c r="E58" s="27">
        <f>'Raw Plate Reader Measurements'!$R$34</f>
        <v>0.14979999999999999</v>
      </c>
      <c r="F58" s="3"/>
      <c r="G58" s="3"/>
      <c r="I58" s="27">
        <f>'Raw Plate Reader Measurements'!$G$31</f>
        <v>139</v>
      </c>
      <c r="J58" s="27">
        <f>'Raw Plate Reader Measurements'!$G$32</f>
        <v>139</v>
      </c>
      <c r="K58" s="27">
        <f>'Raw Plate Reader Measurements'!$G$33</f>
        <v>137</v>
      </c>
      <c r="L58" s="27">
        <f>'Raw Plate Reader Measurements'!$G$34</f>
        <v>131</v>
      </c>
      <c r="M58" s="3"/>
      <c r="N58" s="3"/>
      <c r="P58" s="4">
        <f t="shared" si="250"/>
        <v>0.13267500000000002</v>
      </c>
      <c r="Q58" s="4">
        <f t="shared" si="251"/>
        <v>0.124275</v>
      </c>
      <c r="R58" s="4">
        <f t="shared" si="252"/>
        <v>0.11707500000000001</v>
      </c>
      <c r="S58" s="4">
        <f t="shared" si="253"/>
        <v>0.107875</v>
      </c>
      <c r="T58" s="4" t="str">
        <f t="shared" si="254"/>
        <v>---</v>
      </c>
      <c r="U58" s="4" t="str">
        <f t="shared" si="255"/>
        <v>---</v>
      </c>
      <c r="W58" s="4">
        <f t="shared" si="256"/>
        <v>123.25</v>
      </c>
      <c r="X58" s="4">
        <f t="shared" si="257"/>
        <v>123.25</v>
      </c>
      <c r="Y58" s="4">
        <f t="shared" si="258"/>
        <v>121.25</v>
      </c>
      <c r="Z58" s="4">
        <f t="shared" si="259"/>
        <v>115.25</v>
      </c>
      <c r="AA58" s="4" t="str">
        <f t="shared" si="260"/>
        <v>---</v>
      </c>
      <c r="AB58" s="4" t="str">
        <f t="shared" si="261"/>
        <v>---</v>
      </c>
      <c r="AD58" s="15">
        <f t="shared" si="262"/>
        <v>0.49035717884930008</v>
      </c>
      <c r="AE58" s="15">
        <f t="shared" si="263"/>
        <v>0.52350141785420157</v>
      </c>
      <c r="AF58" s="15">
        <f t="shared" si="264"/>
        <v>0.5466788686082279</v>
      </c>
      <c r="AG58" s="15">
        <f t="shared" si="265"/>
        <v>0.56394250806711899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0.53111999334471216</v>
      </c>
      <c r="AL58" s="15">
        <f t="shared" si="274"/>
        <v>3.1827900811815205E-2</v>
      </c>
      <c r="AM58" s="15">
        <f t="shared" si="275"/>
        <v>0.53039494902443363</v>
      </c>
      <c r="AN58" s="14">
        <f t="shared" si="276"/>
        <v>1.0624453709618034</v>
      </c>
      <c r="AP58" s="15">
        <f t="shared" si="277"/>
        <v>-0.71262121699544334</v>
      </c>
      <c r="AQ58" s="15">
        <f t="shared" si="268"/>
        <v>-0.64721554026222072</v>
      </c>
      <c r="AR58" s="15">
        <f t="shared" si="269"/>
        <v>-0.60389372645629691</v>
      </c>
      <c r="AS58" s="15">
        <f t="shared" si="270"/>
        <v>-0.57280296873111802</v>
      </c>
      <c r="AT58" s="15" t="str">
        <f t="shared" si="271"/>
        <v>---</v>
      </c>
      <c r="AU58" s="15" t="str">
        <f t="shared" si="272"/>
        <v>---</v>
      </c>
    </row>
    <row r="59" spans="1:47" x14ac:dyDescent="0.35">
      <c r="A59" t="s">
        <v>56</v>
      </c>
      <c r="B59" s="27">
        <f>'Raw Plate Reader Measurements'!$S$27</f>
        <v>0.22639999999999999</v>
      </c>
      <c r="C59" s="27">
        <f>'Raw Plate Reader Measurements'!$S$28</f>
        <v>0.23130000000000001</v>
      </c>
      <c r="D59" s="27">
        <f>'Raw Plate Reader Measurements'!$S$29</f>
        <v>0.21840000000000001</v>
      </c>
      <c r="E59" s="27">
        <f>'Raw Plate Reader Measurements'!$S$30</f>
        <v>0.21990000000000001</v>
      </c>
      <c r="F59" s="3"/>
      <c r="G59" s="3"/>
      <c r="I59" s="27">
        <f>'Raw Plate Reader Measurements'!$H$27</f>
        <v>51</v>
      </c>
      <c r="J59" s="27">
        <f>'Raw Plate Reader Measurements'!$H$28</f>
        <v>55</v>
      </c>
      <c r="K59" s="27">
        <f>'Raw Plate Reader Measurements'!$H$29</f>
        <v>55</v>
      </c>
      <c r="L59" s="27">
        <f>'Raw Plate Reader Measurements'!$H$30</f>
        <v>55</v>
      </c>
      <c r="M59" s="3"/>
      <c r="N59" s="3"/>
      <c r="P59" s="4">
        <f t="shared" si="250"/>
        <v>0.184475</v>
      </c>
      <c r="Q59" s="4">
        <f t="shared" si="251"/>
        <v>0.18937500000000002</v>
      </c>
      <c r="R59" s="4">
        <f t="shared" si="252"/>
        <v>0.17647500000000002</v>
      </c>
      <c r="S59" s="4">
        <f t="shared" si="253"/>
        <v>0.17797500000000002</v>
      </c>
      <c r="T59" s="4" t="str">
        <f t="shared" si="254"/>
        <v>---</v>
      </c>
      <c r="U59" s="4" t="str">
        <f t="shared" si="255"/>
        <v>---</v>
      </c>
      <c r="W59" s="4">
        <f t="shared" si="256"/>
        <v>35.25</v>
      </c>
      <c r="X59" s="4">
        <f t="shared" si="257"/>
        <v>39.25</v>
      </c>
      <c r="Y59" s="4">
        <f t="shared" si="258"/>
        <v>39.25</v>
      </c>
      <c r="Z59" s="4">
        <f t="shared" si="259"/>
        <v>39.25</v>
      </c>
      <c r="AA59" s="4" t="str">
        <f t="shared" si="260"/>
        <v>---</v>
      </c>
      <c r="AB59" s="4" t="str">
        <f t="shared" si="261"/>
        <v>---</v>
      </c>
      <c r="AD59" s="15">
        <f t="shared" si="262"/>
        <v>0.10086402817095011</v>
      </c>
      <c r="AE59" s="15">
        <f t="shared" si="263"/>
        <v>0.1094036272997029</v>
      </c>
      <c r="AF59" s="15">
        <f t="shared" si="264"/>
        <v>0.11740083252518056</v>
      </c>
      <c r="AG59" s="15">
        <f t="shared" si="265"/>
        <v>0.11641136069605978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0.11101996217297334</v>
      </c>
      <c r="AL59" s="15">
        <f t="shared" si="274"/>
        <v>7.6493620292243441E-3</v>
      </c>
      <c r="AM59" s="15">
        <f t="shared" si="275"/>
        <v>0.11081757516908308</v>
      </c>
      <c r="AN59" s="14">
        <f t="shared" si="276"/>
        <v>1.072705341956089</v>
      </c>
      <c r="AP59" s="15">
        <f t="shared" si="277"/>
        <v>-2.2939819248904363</v>
      </c>
      <c r="AQ59" s="15">
        <f t="shared" si="268"/>
        <v>-2.2127112332395003</v>
      </c>
      <c r="AR59" s="15">
        <f t="shared" si="269"/>
        <v>-2.1421612802574024</v>
      </c>
      <c r="AS59" s="15">
        <f t="shared" si="270"/>
        <v>-2.1506251479658034</v>
      </c>
      <c r="AT59" s="15" t="str">
        <f t="shared" si="271"/>
        <v>---</v>
      </c>
      <c r="AU59" s="15" t="str">
        <f t="shared" si="272"/>
        <v>---</v>
      </c>
    </row>
    <row r="60" spans="1:47" x14ac:dyDescent="0.35">
      <c r="A60" t="s">
        <v>57</v>
      </c>
      <c r="B60" s="27">
        <f>'Raw Plate Reader Measurements'!$S$31</f>
        <v>0.22320000000000001</v>
      </c>
      <c r="C60" s="27">
        <f>'Raw Plate Reader Measurements'!$S$32</f>
        <v>0.2006</v>
      </c>
      <c r="D60" s="27">
        <f>'Raw Plate Reader Measurements'!$S$33</f>
        <v>0.2104</v>
      </c>
      <c r="E60" s="27">
        <f>'Raw Plate Reader Measurements'!$S$34</f>
        <v>0.19939999999999999</v>
      </c>
      <c r="F60" s="3"/>
      <c r="G60" s="3"/>
      <c r="I60" s="27">
        <f>'Raw Plate Reader Measurements'!$H$31</f>
        <v>44</v>
      </c>
      <c r="J60" s="27">
        <f>'Raw Plate Reader Measurements'!$H$32</f>
        <v>45</v>
      </c>
      <c r="K60" s="27">
        <f>'Raw Plate Reader Measurements'!$H$33</f>
        <v>43</v>
      </c>
      <c r="L60" s="27">
        <f>'Raw Plate Reader Measurements'!$H$34</f>
        <v>42</v>
      </c>
      <c r="M60" s="3"/>
      <c r="N60" s="3"/>
      <c r="P60" s="4">
        <f t="shared" si="250"/>
        <v>0.18127500000000002</v>
      </c>
      <c r="Q60" s="4">
        <f t="shared" si="251"/>
        <v>0.15867500000000001</v>
      </c>
      <c r="R60" s="4">
        <f t="shared" si="252"/>
        <v>0.16847500000000001</v>
      </c>
      <c r="S60" s="4">
        <f t="shared" si="253"/>
        <v>0.157475</v>
      </c>
      <c r="T60" s="4" t="str">
        <f t="shared" si="254"/>
        <v>---</v>
      </c>
      <c r="U60" s="4" t="str">
        <f t="shared" si="255"/>
        <v>---</v>
      </c>
      <c r="W60" s="4">
        <f t="shared" si="256"/>
        <v>28.25</v>
      </c>
      <c r="X60" s="4">
        <f t="shared" si="257"/>
        <v>29.25</v>
      </c>
      <c r="Y60" s="4">
        <f t="shared" si="258"/>
        <v>27.25</v>
      </c>
      <c r="Z60" s="4">
        <f t="shared" si="259"/>
        <v>26.25</v>
      </c>
      <c r="AA60" s="4" t="str">
        <f t="shared" si="260"/>
        <v>---</v>
      </c>
      <c r="AB60" s="4" t="str">
        <f t="shared" si="261"/>
        <v>---</v>
      </c>
      <c r="AD60" s="15">
        <f t="shared" si="262"/>
        <v>8.226123862367607E-2</v>
      </c>
      <c r="AE60" s="15">
        <f t="shared" si="263"/>
        <v>9.7304308254407973E-2</v>
      </c>
      <c r="AF60" s="15">
        <f t="shared" si="264"/>
        <v>8.5377954893874911E-2</v>
      </c>
      <c r="AG60" s="15">
        <f t="shared" si="265"/>
        <v>8.79898134306034E-2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8.8233328800640595E-2</v>
      </c>
      <c r="AL60" s="15">
        <f t="shared" si="274"/>
        <v>6.4848795726507461E-3</v>
      </c>
      <c r="AM60" s="15">
        <f t="shared" si="275"/>
        <v>8.805953029862891E-2</v>
      </c>
      <c r="AN60" s="14">
        <f t="shared" si="276"/>
        <v>1.0746813291334285</v>
      </c>
      <c r="AP60" s="15">
        <f t="shared" si="277"/>
        <v>-2.4978552588694902</v>
      </c>
      <c r="AQ60" s="15">
        <f t="shared" si="268"/>
        <v>-2.3299120127189523</v>
      </c>
      <c r="AR60" s="15">
        <f t="shared" si="269"/>
        <v>-2.4606673509273116</v>
      </c>
      <c r="AS60" s="15">
        <f t="shared" si="270"/>
        <v>-2.4305342276746438</v>
      </c>
      <c r="AT60" s="15" t="str">
        <f t="shared" si="271"/>
        <v>---</v>
      </c>
      <c r="AU60" s="15" t="str">
        <f t="shared" si="272"/>
        <v>---</v>
      </c>
    </row>
    <row r="61" spans="1:47" x14ac:dyDescent="0.35">
      <c r="A61" t="s">
        <v>58</v>
      </c>
      <c r="B61" s="27">
        <f>'Raw Plate Reader Measurements'!$T$27</f>
        <v>0.25800000000000001</v>
      </c>
      <c r="C61" s="27">
        <f>'Raw Plate Reader Measurements'!$T$28</f>
        <v>0.24909999999999999</v>
      </c>
      <c r="D61" s="27">
        <f>'Raw Plate Reader Measurements'!$T$29</f>
        <v>0.24690000000000001</v>
      </c>
      <c r="E61" s="27">
        <f>'Raw Plate Reader Measurements'!$T$30</f>
        <v>0.2515</v>
      </c>
      <c r="F61" s="3"/>
      <c r="G61" s="3"/>
      <c r="I61" s="27">
        <f>'Raw Plate Reader Measurements'!$I$27</f>
        <v>20</v>
      </c>
      <c r="J61" s="27">
        <f>'Raw Plate Reader Measurements'!$I$28</f>
        <v>20</v>
      </c>
      <c r="K61" s="27">
        <f>'Raw Plate Reader Measurements'!$I$29</f>
        <v>21</v>
      </c>
      <c r="L61" s="27">
        <f>'Raw Plate Reader Measurements'!$I$30</f>
        <v>20</v>
      </c>
      <c r="M61" s="3"/>
      <c r="N61" s="3"/>
      <c r="P61" s="4">
        <f t="shared" si="250"/>
        <v>0.21607500000000002</v>
      </c>
      <c r="Q61" s="4">
        <f t="shared" si="251"/>
        <v>0.207175</v>
      </c>
      <c r="R61" s="4">
        <f t="shared" si="252"/>
        <v>0.20497500000000002</v>
      </c>
      <c r="S61" s="4">
        <f t="shared" si="253"/>
        <v>0.20957500000000001</v>
      </c>
      <c r="T61" s="4" t="str">
        <f t="shared" si="254"/>
        <v>---</v>
      </c>
      <c r="U61" s="4" t="str">
        <f t="shared" si="255"/>
        <v>---</v>
      </c>
      <c r="W61" s="4">
        <f t="shared" si="256"/>
        <v>4.25</v>
      </c>
      <c r="X61" s="4">
        <f t="shared" si="257"/>
        <v>4.25</v>
      </c>
      <c r="Y61" s="4">
        <f t="shared" si="258"/>
        <v>5.25</v>
      </c>
      <c r="Z61" s="4">
        <f t="shared" si="259"/>
        <v>4.25</v>
      </c>
      <c r="AA61" s="4" t="str">
        <f t="shared" si="260"/>
        <v>---</v>
      </c>
      <c r="AB61" s="4" t="str">
        <f t="shared" si="261"/>
        <v>---</v>
      </c>
      <c r="AD61" s="15">
        <f t="shared" si="262"/>
        <v>1.0382432457413158E-2</v>
      </c>
      <c r="AE61" s="15">
        <f t="shared" si="263"/>
        <v>1.0828449828577523E-2</v>
      </c>
      <c r="AF61" s="15">
        <f t="shared" si="264"/>
        <v>1.3519888640062707E-2</v>
      </c>
      <c r="AG61" s="15">
        <f t="shared" si="265"/>
        <v>1.0704445154410346E-2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1.1358804020115933E-2</v>
      </c>
      <c r="AL61" s="15">
        <f t="shared" si="274"/>
        <v>1.4529337283160364E-3</v>
      </c>
      <c r="AM61" s="15">
        <f t="shared" si="275"/>
        <v>1.1294075060572588E-2</v>
      </c>
      <c r="AN61" s="14">
        <f t="shared" si="276"/>
        <v>1.1288828534239241</v>
      </c>
      <c r="AP61" s="15">
        <f t="shared" si="277"/>
        <v>-4.5676400879066605</v>
      </c>
      <c r="AQ61" s="15">
        <f t="shared" si="268"/>
        <v>-4.5255783650030645</v>
      </c>
      <c r="AR61" s="15">
        <f t="shared" si="269"/>
        <v>-4.3035934450829929</v>
      </c>
      <c r="AS61" s="15">
        <f t="shared" si="270"/>
        <v>-4.5370961887918799</v>
      </c>
      <c r="AT61" s="15" t="str">
        <f t="shared" si="271"/>
        <v>---</v>
      </c>
      <c r="AU61" s="15" t="str">
        <f t="shared" si="272"/>
        <v>---</v>
      </c>
    </row>
    <row r="62" spans="1:47" x14ac:dyDescent="0.35">
      <c r="A62" t="s">
        <v>59</v>
      </c>
      <c r="B62" s="27">
        <f>'Raw Plate Reader Measurements'!$T$31</f>
        <v>0.29039999999999999</v>
      </c>
      <c r="C62" s="27">
        <f>'Raw Plate Reader Measurements'!$T$32</f>
        <v>0.26</v>
      </c>
      <c r="D62" s="27">
        <f>'Raw Plate Reader Measurements'!$T$33</f>
        <v>0.25409999999999999</v>
      </c>
      <c r="E62" s="27">
        <f>'Raw Plate Reader Measurements'!$T$34</f>
        <v>0.2482</v>
      </c>
      <c r="F62" s="3"/>
      <c r="G62" s="3"/>
      <c r="I62" s="27">
        <f>'Raw Plate Reader Measurements'!$I$31</f>
        <v>20</v>
      </c>
      <c r="J62" s="27">
        <f>'Raw Plate Reader Measurements'!$I$32</f>
        <v>22</v>
      </c>
      <c r="K62" s="27">
        <f>'Raw Plate Reader Measurements'!$I$33</f>
        <v>21</v>
      </c>
      <c r="L62" s="27">
        <f>'Raw Plate Reader Measurements'!$I$34</f>
        <v>20</v>
      </c>
      <c r="M62" s="3"/>
      <c r="N62" s="3"/>
      <c r="P62" s="4">
        <f t="shared" si="250"/>
        <v>0.248475</v>
      </c>
      <c r="Q62" s="4">
        <f t="shared" si="251"/>
        <v>0.21807500000000002</v>
      </c>
      <c r="R62" s="4">
        <f t="shared" si="252"/>
        <v>0.212175</v>
      </c>
      <c r="S62" s="4">
        <f t="shared" si="253"/>
        <v>0.20627500000000001</v>
      </c>
      <c r="T62" s="4" t="str">
        <f t="shared" si="254"/>
        <v>---</v>
      </c>
      <c r="U62" s="4" t="str">
        <f t="shared" si="255"/>
        <v>---</v>
      </c>
      <c r="W62" s="4">
        <f t="shared" si="256"/>
        <v>4.25</v>
      </c>
      <c r="X62" s="4">
        <f t="shared" si="257"/>
        <v>6.25</v>
      </c>
      <c r="Y62" s="4">
        <f t="shared" si="258"/>
        <v>5.25</v>
      </c>
      <c r="Z62" s="4">
        <f t="shared" si="259"/>
        <v>4.25</v>
      </c>
      <c r="AA62" s="4" t="str">
        <f t="shared" si="260"/>
        <v>---</v>
      </c>
      <c r="AB62" s="4" t="str">
        <f t="shared" si="261"/>
        <v>---</v>
      </c>
      <c r="AD62" s="15">
        <f t="shared" si="262"/>
        <v>9.028610899428708E-3</v>
      </c>
      <c r="AE62" s="15">
        <f t="shared" si="263"/>
        <v>1.5128255209254426E-2</v>
      </c>
      <c r="AF62" s="15">
        <f t="shared" si="264"/>
        <v>1.3061101326720179E-2</v>
      </c>
      <c r="AG62" s="15">
        <f t="shared" si="265"/>
        <v>1.0875695519260931E-2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1.2023415738666061E-2</v>
      </c>
      <c r="AL62" s="15">
        <f t="shared" si="274"/>
        <v>2.6459363336337406E-3</v>
      </c>
      <c r="AM62" s="15">
        <f t="shared" si="275"/>
        <v>1.1802164254818561E-2</v>
      </c>
      <c r="AN62" s="14">
        <f t="shared" si="276"/>
        <v>1.2509165020030619</v>
      </c>
      <c r="AP62" s="15">
        <f t="shared" si="277"/>
        <v>-4.7073567551220279</v>
      </c>
      <c r="AQ62" s="15">
        <f t="shared" si="268"/>
        <v>-4.1911910777752563</v>
      </c>
      <c r="AR62" s="15">
        <f t="shared" si="269"/>
        <v>-4.3381168304564923</v>
      </c>
      <c r="AS62" s="15">
        <f t="shared" si="270"/>
        <v>-4.5212247482583656</v>
      </c>
      <c r="AT62" s="15" t="str">
        <f t="shared" si="271"/>
        <v>---</v>
      </c>
      <c r="AU62" s="15" t="str">
        <f t="shared" si="272"/>
        <v>---</v>
      </c>
    </row>
    <row r="64" spans="1:47" x14ac:dyDescent="0.35">
      <c r="A64" s="24" t="s">
        <v>41</v>
      </c>
    </row>
    <row r="65" spans="1:47" x14ac:dyDescent="0.35">
      <c r="A65" t="s">
        <v>44</v>
      </c>
      <c r="B65" s="27">
        <f>'Raw Plate Reader Measurements'!$M$37</f>
        <v>0.34539999999999998</v>
      </c>
      <c r="C65" s="27">
        <f>'Raw Plate Reader Measurements'!$M$38</f>
        <v>0.3352</v>
      </c>
      <c r="D65" s="27">
        <f>'Raw Plate Reader Measurements'!$M$39</f>
        <v>0.34</v>
      </c>
      <c r="E65" s="27">
        <f>'Raw Plate Reader Measurements'!$M$40</f>
        <v>0.3211</v>
      </c>
      <c r="F65" s="3"/>
      <c r="G65" s="3"/>
      <c r="I65" s="27">
        <f>'Raw Plate Reader Measurements'!$B$37</f>
        <v>17</v>
      </c>
      <c r="J65" s="27">
        <f>'Raw Plate Reader Measurements'!$B$38</f>
        <v>16</v>
      </c>
      <c r="K65" s="27">
        <f>'Raw Plate Reader Measurements'!$B$39</f>
        <v>16</v>
      </c>
      <c r="L65" s="27">
        <f>'Raw Plate Reader Measurements'!$B$40</f>
        <v>18</v>
      </c>
      <c r="M65" s="3"/>
      <c r="N65" s="3"/>
      <c r="P65" s="4">
        <f t="shared" ref="P65:P80" si="278">IF(ISBLANK(B65),"---", B65-$B$9)</f>
        <v>0.30347499999999999</v>
      </c>
      <c r="Q65" s="4">
        <f t="shared" ref="Q65:Q80" si="279">IF(ISBLANK(C65),"---", C65-$B$9)</f>
        <v>0.29327500000000001</v>
      </c>
      <c r="R65" s="4">
        <f t="shared" ref="R65:R80" si="280">IF(ISBLANK(D65),"---", D65-$B$9)</f>
        <v>0.29807500000000003</v>
      </c>
      <c r="S65" s="4">
        <f t="shared" ref="S65:S80" si="281">IF(ISBLANK(E65),"---", E65-$B$9)</f>
        <v>0.27917500000000001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1.25</v>
      </c>
      <c r="X65" s="4">
        <f t="shared" ref="X65:X80" si="285">IF(ISBLANK(J65),"---",J65-$I$9)</f>
        <v>0.25</v>
      </c>
      <c r="Y65" s="4">
        <f t="shared" ref="Y65:Y80" si="286">IF(ISBLANK(K65),"---",K65-$I$9)</f>
        <v>0.25</v>
      </c>
      <c r="Z65" s="4">
        <f t="shared" ref="Z65:Z80" si="287">IF(ISBLANK(L65),"---",L65-$I$9)</f>
        <v>2.25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2.174211552686817E-3</v>
      </c>
      <c r="AE65" s="15">
        <f t="shared" ref="AE65:AE80" si="291">IF(AND(ISNUMBER(X65),ISNUMBER(Q65)),(X65*$B$3)/(Q65*$B$2),"---")</f>
        <v>4.4996597115446726E-4</v>
      </c>
      <c r="AF65" s="15">
        <f t="shared" ref="AF65:AF80" si="292">IF(AND(ISNUMBER(Y65),ISNUMBER(R65)),(Y65*$B$3)/(R65*$B$2),"---")</f>
        <v>4.4272002076768051E-4</v>
      </c>
      <c r="AG65" s="15">
        <f t="shared" ref="AG65:AG80" si="293">IF(AND(ISNUMBER(Z65),ISNUMBER(S65)),(Z65*$B$3)/(S65*$B$2),"---")</f>
        <v>4.2542273903928987E-3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1.8302812337504658E-3</v>
      </c>
      <c r="AL65" s="15">
        <f>STDEV(AD65:AI65)</f>
        <v>1.8096407911069904E-3</v>
      </c>
      <c r="AM65" s="15">
        <f>GEOMEAN(AD65:AI65)</f>
        <v>1.1650855957327122E-3</v>
      </c>
      <c r="AN65" s="14">
        <f>EXP(STDEV(AP65:AU65))</f>
        <v>3.1309474642191093</v>
      </c>
      <c r="AP65" s="15">
        <f>IF(ISNUMBER(AD65),LN(AD65),"---")</f>
        <v>-6.1310891846739413</v>
      </c>
      <c r="AQ65" s="15">
        <f t="shared" ref="AQ65:AQ80" si="296">IF(ISNUMBER(AE65),LN(AE65),"---")</f>
        <v>-7.7063385977159582</v>
      </c>
      <c r="AR65" s="15">
        <f t="shared" ref="AR65:AR80" si="297">IF(ISNUMBER(AF65),LN(AF65),"---")</f>
        <v>-7.7225729950163702</v>
      </c>
      <c r="AS65" s="15">
        <f t="shared" ref="AS65:AS80" si="298">IF(ISNUMBER(AG65),LN(AG65),"---")</f>
        <v>-5.4598421103198111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 x14ac:dyDescent="0.35">
      <c r="A66" t="s">
        <v>45</v>
      </c>
      <c r="B66" s="27">
        <f>'Raw Plate Reader Measurements'!$M$41</f>
        <v>0.36259999999999998</v>
      </c>
      <c r="C66" s="27">
        <f>'Raw Plate Reader Measurements'!$M$42</f>
        <v>0.36009999999999998</v>
      </c>
      <c r="D66" s="27">
        <f>'Raw Plate Reader Measurements'!$M$43</f>
        <v>0.35339999999999999</v>
      </c>
      <c r="E66" s="27">
        <f>'Raw Plate Reader Measurements'!$M$44</f>
        <v>0.33839999999999998</v>
      </c>
      <c r="F66" s="3"/>
      <c r="G66" s="3"/>
      <c r="I66" s="27">
        <f>'Raw Plate Reader Measurements'!$B$41</f>
        <v>17</v>
      </c>
      <c r="J66" s="27">
        <f>'Raw Plate Reader Measurements'!$B$42</f>
        <v>15</v>
      </c>
      <c r="K66" s="27">
        <f>'Raw Plate Reader Measurements'!$B$43</f>
        <v>16</v>
      </c>
      <c r="L66" s="27">
        <f>'Raw Plate Reader Measurements'!$B$44</f>
        <v>17</v>
      </c>
      <c r="M66" s="3"/>
      <c r="N66" s="3"/>
      <c r="P66" s="4">
        <f t="shared" si="278"/>
        <v>0.32067499999999999</v>
      </c>
      <c r="Q66" s="4">
        <f t="shared" si="279"/>
        <v>0.31817499999999999</v>
      </c>
      <c r="R66" s="4">
        <f t="shared" si="280"/>
        <v>0.311475</v>
      </c>
      <c r="S66" s="4">
        <f t="shared" si="281"/>
        <v>0.29647499999999999</v>
      </c>
      <c r="T66" s="4" t="str">
        <f t="shared" si="282"/>
        <v>---</v>
      </c>
      <c r="U66" s="4" t="str">
        <f t="shared" si="283"/>
        <v>---</v>
      </c>
      <c r="W66" s="4">
        <f t="shared" si="284"/>
        <v>1.25</v>
      </c>
      <c r="X66" s="4">
        <f t="shared" si="285"/>
        <v>-0.75</v>
      </c>
      <c r="Y66" s="4">
        <f t="shared" si="286"/>
        <v>0.25</v>
      </c>
      <c r="Z66" s="4">
        <f t="shared" si="287"/>
        <v>1.25</v>
      </c>
      <c r="AA66" s="4" t="str">
        <f t="shared" si="288"/>
        <v>---</v>
      </c>
      <c r="AB66" s="4" t="str">
        <f t="shared" si="289"/>
        <v>---</v>
      </c>
      <c r="AD66" s="15">
        <f t="shared" si="290"/>
        <v>2.0575936725707707E-3</v>
      </c>
      <c r="AE66" s="15">
        <f t="shared" si="291"/>
        <v>-1.2442564958622744E-3</v>
      </c>
      <c r="AF66" s="15">
        <f t="shared" si="292"/>
        <v>4.2367371439225093E-4</v>
      </c>
      <c r="AG66" s="15">
        <f t="shared" si="293"/>
        <v>2.2255463393258518E-3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8.6563930760664976E-4</v>
      </c>
      <c r="AL66" s="15">
        <f>STDEV(AD66:AI66)</f>
        <v>1.6245097958212382E-3</v>
      </c>
      <c r="AM66" s="15" t="e">
        <f>GEOMEAN(AD66:AI66)</f>
        <v>#NUM!</v>
      </c>
      <c r="AN66" s="14" t="e">
        <f>EXP(STDEV(AP66:AU66))</f>
        <v>#NUM!</v>
      </c>
      <c r="AP66" s="15">
        <f>IF(ISNUMBER(AD66),LN(AD66),"---")</f>
        <v>-6.1862180990759885</v>
      </c>
      <c r="AQ66" s="15" t="e">
        <f t="shared" si="296"/>
        <v>#NUM!</v>
      </c>
      <c r="AR66" s="15">
        <f t="shared" si="297"/>
        <v>-7.7665469405091017</v>
      </c>
      <c r="AS66" s="15">
        <f t="shared" si="298"/>
        <v>-6.1077528477409331</v>
      </c>
      <c r="AT66" s="15" t="str">
        <f t="shared" si="299"/>
        <v>---</v>
      </c>
      <c r="AU66" s="15" t="str">
        <f t="shared" si="300"/>
        <v>---</v>
      </c>
    </row>
    <row r="67" spans="1:47" x14ac:dyDescent="0.35">
      <c r="A67" t="s">
        <v>46</v>
      </c>
      <c r="B67" s="27">
        <f>'Raw Plate Reader Measurements'!$N$37</f>
        <v>0.28129999999999999</v>
      </c>
      <c r="C67" s="27">
        <f>'Raw Plate Reader Measurements'!$N$38</f>
        <v>0.28220000000000001</v>
      </c>
      <c r="D67" s="27">
        <f>'Raw Plate Reader Measurements'!$N$39</f>
        <v>0.28139999999999998</v>
      </c>
      <c r="E67" s="27">
        <f>'Raw Plate Reader Measurements'!$N$40</f>
        <v>0.28989999999999999</v>
      </c>
      <c r="F67" s="3"/>
      <c r="G67" s="3"/>
      <c r="I67" s="27">
        <f>'Raw Plate Reader Measurements'!$C$37</f>
        <v>124</v>
      </c>
      <c r="J67" s="27">
        <f>'Raw Plate Reader Measurements'!$C$38</f>
        <v>126</v>
      </c>
      <c r="K67" s="27">
        <f>'Raw Plate Reader Measurements'!$C$39</f>
        <v>136</v>
      </c>
      <c r="L67" s="27">
        <f>'Raw Plate Reader Measurements'!$C$40</f>
        <v>138</v>
      </c>
      <c r="M67" s="3"/>
      <c r="N67" s="3"/>
      <c r="P67" s="4">
        <f t="shared" si="278"/>
        <v>0.239375</v>
      </c>
      <c r="Q67" s="4">
        <f t="shared" si="279"/>
        <v>0.24027500000000002</v>
      </c>
      <c r="R67" s="4">
        <f t="shared" si="280"/>
        <v>0.23947499999999999</v>
      </c>
      <c r="S67" s="4">
        <f t="shared" si="281"/>
        <v>0.247975</v>
      </c>
      <c r="T67" s="4" t="str">
        <f t="shared" si="282"/>
        <v>---</v>
      </c>
      <c r="U67" s="4" t="str">
        <f t="shared" si="283"/>
        <v>---</v>
      </c>
      <c r="W67" s="4">
        <f t="shared" si="284"/>
        <v>108.25</v>
      </c>
      <c r="X67" s="4">
        <f t="shared" si="285"/>
        <v>110.25</v>
      </c>
      <c r="Y67" s="4">
        <f t="shared" si="286"/>
        <v>120.25</v>
      </c>
      <c r="Z67" s="4">
        <f t="shared" si="287"/>
        <v>122.25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0.23870626628683578</v>
      </c>
      <c r="AE67" s="15">
        <f t="shared" si="291"/>
        <v>0.2422059001308248</v>
      </c>
      <c r="AF67" s="15">
        <f t="shared" si="292"/>
        <v>0.26505720205260253</v>
      </c>
      <c r="AG67" s="15">
        <f t="shared" si="293"/>
        <v>0.26022898930565419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0.25154958944397932</v>
      </c>
      <c r="AL67" s="15">
        <f t="shared" ref="AL67:AL80" si="302">STDEV(AD67:AI67)</f>
        <v>1.3038955224544846E-2</v>
      </c>
      <c r="AM67" s="15">
        <f t="shared" ref="AM67:AM80" si="303">GEOMEAN(AD67:AI67)</f>
        <v>0.25129621978022865</v>
      </c>
      <c r="AN67" s="14">
        <f t="shared" ref="AN67:AN80" si="304">EXP(STDEV(AP67:AU67))</f>
        <v>1.053205641878975</v>
      </c>
      <c r="AP67" s="15">
        <f t="shared" ref="AP67:AP80" si="305">IF(ISNUMBER(AD67),LN(AD67),"---")</f>
        <v>-1.4325214942565951</v>
      </c>
      <c r="AQ67" s="15">
        <f t="shared" si="296"/>
        <v>-1.4179670875866766</v>
      </c>
      <c r="AR67" s="15">
        <f t="shared" si="297"/>
        <v>-1.3278096194873688</v>
      </c>
      <c r="AS67" s="15">
        <f t="shared" si="298"/>
        <v>-1.3461933074813599</v>
      </c>
      <c r="AT67" s="15" t="str">
        <f t="shared" si="299"/>
        <v>---</v>
      </c>
      <c r="AU67" s="15" t="str">
        <f t="shared" si="300"/>
        <v>---</v>
      </c>
    </row>
    <row r="68" spans="1:47" x14ac:dyDescent="0.35">
      <c r="A68" t="s">
        <v>47</v>
      </c>
      <c r="B68" s="27">
        <f>'Raw Plate Reader Measurements'!$N$41</f>
        <v>0.30109999999999998</v>
      </c>
      <c r="C68" s="27">
        <f>'Raw Plate Reader Measurements'!$N$42</f>
        <v>0.30869999999999997</v>
      </c>
      <c r="D68" s="27">
        <f>'Raw Plate Reader Measurements'!$N$43</f>
        <v>0.29820000000000002</v>
      </c>
      <c r="E68" s="27">
        <f>'Raw Plate Reader Measurements'!$N$44</f>
        <v>0.28310000000000002</v>
      </c>
      <c r="F68" s="3"/>
      <c r="G68" s="3"/>
      <c r="I68" s="27">
        <f>'Raw Plate Reader Measurements'!$C$41</f>
        <v>123</v>
      </c>
      <c r="J68" s="27">
        <f>'Raw Plate Reader Measurements'!$C$42</f>
        <v>115</v>
      </c>
      <c r="K68" s="27">
        <f>'Raw Plate Reader Measurements'!$C$43</f>
        <v>121</v>
      </c>
      <c r="L68" s="27">
        <f>'Raw Plate Reader Measurements'!$C$44</f>
        <v>116</v>
      </c>
      <c r="M68" s="3"/>
      <c r="N68" s="3"/>
      <c r="P68" s="4">
        <f t="shared" si="278"/>
        <v>0.25917499999999999</v>
      </c>
      <c r="Q68" s="4">
        <f t="shared" si="279"/>
        <v>0.26677499999999998</v>
      </c>
      <c r="R68" s="4">
        <f t="shared" si="280"/>
        <v>0.25627500000000003</v>
      </c>
      <c r="S68" s="4">
        <f t="shared" si="281"/>
        <v>0.24117500000000003</v>
      </c>
      <c r="T68" s="4" t="str">
        <f t="shared" si="282"/>
        <v>---</v>
      </c>
      <c r="U68" s="4" t="str">
        <f t="shared" si="283"/>
        <v>---</v>
      </c>
      <c r="W68" s="4">
        <f t="shared" si="284"/>
        <v>107.25</v>
      </c>
      <c r="X68" s="4">
        <f t="shared" si="285"/>
        <v>99.25</v>
      </c>
      <c r="Y68" s="4">
        <f t="shared" si="286"/>
        <v>105.25</v>
      </c>
      <c r="Z68" s="4">
        <f t="shared" si="287"/>
        <v>100.25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0.21843332656178263</v>
      </c>
      <c r="AE68" s="15">
        <f t="shared" si="291"/>
        <v>0.19638128297463994</v>
      </c>
      <c r="AF68" s="15">
        <f t="shared" si="292"/>
        <v>0.21678566871574442</v>
      </c>
      <c r="AG68" s="15">
        <f t="shared" si="293"/>
        <v>0.21941524555331551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0.21275388095137063</v>
      </c>
      <c r="AL68" s="15">
        <f t="shared" si="302"/>
        <v>1.0968852232363428E-2</v>
      </c>
      <c r="AM68" s="15">
        <f t="shared" si="303"/>
        <v>0.21253433004083919</v>
      </c>
      <c r="AN68" s="14">
        <f t="shared" si="304"/>
        <v>1.0543572496770395</v>
      </c>
      <c r="AP68" s="15">
        <f t="shared" si="305"/>
        <v>-1.5212744526053334</v>
      </c>
      <c r="AQ68" s="15">
        <f t="shared" si="296"/>
        <v>-1.6276971881396127</v>
      </c>
      <c r="AR68" s="15">
        <f t="shared" si="297"/>
        <v>-1.5288461153112585</v>
      </c>
      <c r="AS68" s="15">
        <f t="shared" si="298"/>
        <v>-1.5167892460742227</v>
      </c>
      <c r="AT68" s="15" t="str">
        <f t="shared" si="299"/>
        <v>---</v>
      </c>
      <c r="AU68" s="15" t="str">
        <f t="shared" si="300"/>
        <v>---</v>
      </c>
    </row>
    <row r="69" spans="1:47" x14ac:dyDescent="0.35">
      <c r="A69" t="s">
        <v>50</v>
      </c>
      <c r="B69" s="27">
        <f>'Raw Plate Reader Measurements'!$O$37</f>
        <v>7.1199999999999999E-2</v>
      </c>
      <c r="C69" s="27">
        <f>'Raw Plate Reader Measurements'!$O$38</f>
        <v>7.1199999999999999E-2</v>
      </c>
      <c r="D69" s="27">
        <f>'Raw Plate Reader Measurements'!$O$39</f>
        <v>7.2300000000000003E-2</v>
      </c>
      <c r="E69" s="27">
        <f>'Raw Plate Reader Measurements'!$O$40</f>
        <v>7.2900000000000006E-2</v>
      </c>
      <c r="F69" s="3"/>
      <c r="G69" s="3"/>
      <c r="I69" s="27">
        <f>'Raw Plate Reader Measurements'!$D$37</f>
        <v>125</v>
      </c>
      <c r="J69" s="27">
        <f>'Raw Plate Reader Measurements'!$D$38</f>
        <v>121</v>
      </c>
      <c r="K69" s="27">
        <f>'Raw Plate Reader Measurements'!$D$39</f>
        <v>132</v>
      </c>
      <c r="L69" s="27">
        <f>'Raw Plate Reader Measurements'!$D$40</f>
        <v>130</v>
      </c>
      <c r="M69" s="3"/>
      <c r="N69" s="3"/>
      <c r="P69" s="4">
        <f t="shared" si="278"/>
        <v>2.9275000000000002E-2</v>
      </c>
      <c r="Q69" s="4">
        <f t="shared" si="279"/>
        <v>2.9275000000000002E-2</v>
      </c>
      <c r="R69" s="4">
        <f t="shared" si="280"/>
        <v>3.0375000000000006E-2</v>
      </c>
      <c r="S69" s="4">
        <f t="shared" si="281"/>
        <v>3.0975000000000009E-2</v>
      </c>
      <c r="T69" s="4" t="str">
        <f t="shared" si="282"/>
        <v>---</v>
      </c>
      <c r="U69" s="4" t="str">
        <f t="shared" si="283"/>
        <v>---</v>
      </c>
      <c r="W69" s="4">
        <f t="shared" si="284"/>
        <v>109.25</v>
      </c>
      <c r="X69" s="4">
        <f t="shared" si="285"/>
        <v>105.25</v>
      </c>
      <c r="Y69" s="4">
        <f t="shared" si="286"/>
        <v>116.25</v>
      </c>
      <c r="Z69" s="4">
        <f t="shared" si="287"/>
        <v>114.25</v>
      </c>
      <c r="AA69" s="4" t="str">
        <f t="shared" si="288"/>
        <v>---</v>
      </c>
      <c r="AB69" s="4" t="str">
        <f t="shared" si="289"/>
        <v>---</v>
      </c>
      <c r="AD69" s="15">
        <f t="shared" si="290"/>
        <v>1.9698776284602093</v>
      </c>
      <c r="AE69" s="15">
        <f t="shared" si="291"/>
        <v>1.8977539624296296</v>
      </c>
      <c r="AF69" s="15">
        <f t="shared" si="292"/>
        <v>2.020186111555613</v>
      </c>
      <c r="AG69" s="15">
        <f t="shared" si="293"/>
        <v>1.9469715246805208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1.958697306781493</v>
      </c>
      <c r="AL69" s="15">
        <f t="shared" si="302"/>
        <v>5.0850951784139696E-2</v>
      </c>
      <c r="AM69" s="15">
        <f t="shared" si="303"/>
        <v>1.9582021990931329</v>
      </c>
      <c r="AN69" s="14">
        <f t="shared" si="304"/>
        <v>1.0263062255981665</v>
      </c>
      <c r="AP69" s="15">
        <f t="shared" si="305"/>
        <v>0.6779714232876346</v>
      </c>
      <c r="AQ69" s="15">
        <f t="shared" si="296"/>
        <v>0.64067106187442591</v>
      </c>
      <c r="AR69" s="15">
        <f t="shared" si="297"/>
        <v>0.703189641602469</v>
      </c>
      <c r="AS69" s="15">
        <f t="shared" si="298"/>
        <v>0.66627510105482368</v>
      </c>
      <c r="AT69" s="15" t="str">
        <f t="shared" si="299"/>
        <v>---</v>
      </c>
      <c r="AU69" s="15" t="str">
        <f t="shared" si="300"/>
        <v>---</v>
      </c>
    </row>
    <row r="70" spans="1:47" x14ac:dyDescent="0.35">
      <c r="A70" t="s">
        <v>48</v>
      </c>
      <c r="B70" s="27">
        <f>'Raw Plate Reader Measurements'!$O$41</f>
        <v>7.1400000000000005E-2</v>
      </c>
      <c r="C70" s="27">
        <f>'Raw Plate Reader Measurements'!$O$42</f>
        <v>6.7400000000000002E-2</v>
      </c>
      <c r="D70" s="27">
        <f>'Raw Plate Reader Measurements'!$O$43</f>
        <v>6.8400000000000002E-2</v>
      </c>
      <c r="E70" s="27">
        <f>'Raw Plate Reader Measurements'!$O$44</f>
        <v>6.4699999999999994E-2</v>
      </c>
      <c r="F70" s="3"/>
      <c r="G70" s="3"/>
      <c r="I70" s="27">
        <f>'Raw Plate Reader Measurements'!$D$41</f>
        <v>88</v>
      </c>
      <c r="J70" s="27">
        <f>'Raw Plate Reader Measurements'!$D$42</f>
        <v>87</v>
      </c>
      <c r="K70" s="27">
        <f>'Raw Plate Reader Measurements'!$D$43</f>
        <v>90</v>
      </c>
      <c r="L70" s="27">
        <f>'Raw Plate Reader Measurements'!$D$44</f>
        <v>83</v>
      </c>
      <c r="M70" s="3"/>
      <c r="N70" s="3"/>
      <c r="P70" s="4">
        <f t="shared" si="278"/>
        <v>2.9475000000000008E-2</v>
      </c>
      <c r="Q70" s="4">
        <f t="shared" si="279"/>
        <v>2.5475000000000005E-2</v>
      </c>
      <c r="R70" s="4">
        <f t="shared" si="280"/>
        <v>2.6475000000000005E-2</v>
      </c>
      <c r="S70" s="4">
        <f t="shared" si="281"/>
        <v>2.2774999999999997E-2</v>
      </c>
      <c r="T70" s="4" t="str">
        <f t="shared" si="282"/>
        <v>---</v>
      </c>
      <c r="U70" s="4" t="str">
        <f t="shared" si="283"/>
        <v>---</v>
      </c>
      <c r="W70" s="4">
        <f t="shared" si="284"/>
        <v>72.25</v>
      </c>
      <c r="X70" s="4">
        <f t="shared" si="285"/>
        <v>71.25</v>
      </c>
      <c r="Y70" s="4">
        <f t="shared" si="286"/>
        <v>74.25</v>
      </c>
      <c r="Z70" s="4">
        <f t="shared" si="287"/>
        <v>67.25</v>
      </c>
      <c r="AA70" s="4" t="str">
        <f t="shared" si="288"/>
        <v>---</v>
      </c>
      <c r="AB70" s="4" t="str">
        <f t="shared" si="289"/>
        <v>---</v>
      </c>
      <c r="AD70" s="15">
        <f t="shared" si="290"/>
        <v>1.2938941335031149</v>
      </c>
      <c r="AE70" s="15">
        <f t="shared" si="291"/>
        <v>1.4763365850537</v>
      </c>
      <c r="AF70" s="15">
        <f t="shared" si="292"/>
        <v>1.4803867704070606</v>
      </c>
      <c r="AG70" s="15">
        <f t="shared" si="293"/>
        <v>1.558650018932944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1.452316876974205</v>
      </c>
      <c r="AL70" s="15">
        <f t="shared" si="302"/>
        <v>0.11220423049255643</v>
      </c>
      <c r="AM70" s="15">
        <f t="shared" si="303"/>
        <v>1.4489452737412645</v>
      </c>
      <c r="AN70" s="14">
        <f t="shared" si="304"/>
        <v>1.0827163376856233</v>
      </c>
      <c r="AP70" s="15">
        <f t="shared" si="305"/>
        <v>0.25765637936482272</v>
      </c>
      <c r="AQ70" s="15">
        <f t="shared" si="296"/>
        <v>0.38956373883568723</v>
      </c>
      <c r="AR70" s="15">
        <f t="shared" si="297"/>
        <v>0.39230338499105483</v>
      </c>
      <c r="AS70" s="15">
        <f t="shared" si="298"/>
        <v>0.44382007413164271</v>
      </c>
      <c r="AT70" s="15" t="str">
        <f t="shared" si="299"/>
        <v>---</v>
      </c>
      <c r="AU70" s="15" t="str">
        <f t="shared" si="300"/>
        <v>---</v>
      </c>
    </row>
    <row r="71" spans="1:47" x14ac:dyDescent="0.35">
      <c r="A71" t="s">
        <v>49</v>
      </c>
      <c r="B71" s="27">
        <f>'Raw Plate Reader Measurements'!$P$37</f>
        <v>0.26829999999999998</v>
      </c>
      <c r="C71" s="27">
        <f>'Raw Plate Reader Measurements'!$P$38</f>
        <v>0.26479999999999998</v>
      </c>
      <c r="D71" s="27">
        <f>'Raw Plate Reader Measurements'!$P$39</f>
        <v>0.2631</v>
      </c>
      <c r="E71" s="27">
        <f>'Raw Plate Reader Measurements'!$P$40</f>
        <v>0.28610000000000002</v>
      </c>
      <c r="F71" s="3"/>
      <c r="G71" s="3"/>
      <c r="I71" s="27">
        <f>'Raw Plate Reader Measurements'!$E$37</f>
        <v>177</v>
      </c>
      <c r="J71" s="27">
        <f>'Raw Plate Reader Measurements'!$E$38</f>
        <v>175</v>
      </c>
      <c r="K71" s="27">
        <f>'Raw Plate Reader Measurements'!$E$39</f>
        <v>182</v>
      </c>
      <c r="L71" s="27">
        <f>'Raw Plate Reader Measurements'!$E$40</f>
        <v>190</v>
      </c>
      <c r="M71" s="3"/>
      <c r="N71" s="3"/>
      <c r="P71" s="4">
        <f t="shared" si="278"/>
        <v>0.22637499999999999</v>
      </c>
      <c r="Q71" s="4">
        <f t="shared" si="279"/>
        <v>0.22287499999999999</v>
      </c>
      <c r="R71" s="4">
        <f t="shared" si="280"/>
        <v>0.22117500000000001</v>
      </c>
      <c r="S71" s="4">
        <f t="shared" si="281"/>
        <v>0.24417500000000003</v>
      </c>
      <c r="T71" s="4" t="str">
        <f t="shared" si="282"/>
        <v>---</v>
      </c>
      <c r="U71" s="4" t="str">
        <f t="shared" si="283"/>
        <v>---</v>
      </c>
      <c r="W71" s="4">
        <f t="shared" si="284"/>
        <v>161.25</v>
      </c>
      <c r="X71" s="4">
        <f t="shared" si="285"/>
        <v>159.25</v>
      </c>
      <c r="Y71" s="4">
        <f t="shared" si="286"/>
        <v>166.25</v>
      </c>
      <c r="Z71" s="4">
        <f t="shared" si="287"/>
        <v>174.25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0.37599837337497743</v>
      </c>
      <c r="AE71" s="15">
        <f t="shared" si="291"/>
        <v>0.3771662214749878</v>
      </c>
      <c r="AF71" s="15">
        <f t="shared" si="292"/>
        <v>0.39677136736325103</v>
      </c>
      <c r="AG71" s="15">
        <f t="shared" si="293"/>
        <v>0.37669191286027431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0.38165696876837268</v>
      </c>
      <c r="AL71" s="15">
        <f t="shared" si="302"/>
        <v>1.0087671322536908E-2</v>
      </c>
      <c r="AM71" s="15">
        <f t="shared" si="303"/>
        <v>0.38155868593044284</v>
      </c>
      <c r="AN71" s="14">
        <f t="shared" si="304"/>
        <v>1.026438241982788</v>
      </c>
      <c r="AP71" s="15">
        <f t="shared" si="305"/>
        <v>-0.97817046173197941</v>
      </c>
      <c r="AQ71" s="15">
        <f t="shared" si="296"/>
        <v>-0.97506928293531558</v>
      </c>
      <c r="AR71" s="15">
        <f t="shared" si="297"/>
        <v>-0.92439506503776991</v>
      </c>
      <c r="AS71" s="15">
        <f t="shared" si="298"/>
        <v>-0.97632763289719138</v>
      </c>
      <c r="AT71" s="15" t="str">
        <f t="shared" si="299"/>
        <v>---</v>
      </c>
      <c r="AU71" s="15" t="str">
        <f t="shared" si="300"/>
        <v>---</v>
      </c>
    </row>
    <row r="72" spans="1:47" x14ac:dyDescent="0.35">
      <c r="A72" t="s">
        <v>51</v>
      </c>
      <c r="B72" s="27">
        <f>'Raw Plate Reader Measurements'!$P$41</f>
        <v>0.35120000000000001</v>
      </c>
      <c r="C72" s="27">
        <f>'Raw Plate Reader Measurements'!$P$42</f>
        <v>0.34499999999999997</v>
      </c>
      <c r="D72" s="27">
        <f>'Raw Plate Reader Measurements'!$P$43</f>
        <v>0.34310000000000002</v>
      </c>
      <c r="E72" s="27">
        <f>'Raw Plate Reader Measurements'!$P$44</f>
        <v>0.32150000000000001</v>
      </c>
      <c r="F72" s="3"/>
      <c r="G72" s="3"/>
      <c r="I72" s="27">
        <f>'Raw Plate Reader Measurements'!$E$41</f>
        <v>163</v>
      </c>
      <c r="J72" s="27">
        <f>'Raw Plate Reader Measurements'!$E$42</f>
        <v>170</v>
      </c>
      <c r="K72" s="27">
        <f>'Raw Plate Reader Measurements'!$E$43</f>
        <v>174</v>
      </c>
      <c r="L72" s="27">
        <f>'Raw Plate Reader Measurements'!$E$44</f>
        <v>160</v>
      </c>
      <c r="M72" s="3"/>
      <c r="N72" s="3"/>
      <c r="P72" s="4">
        <f t="shared" si="278"/>
        <v>0.30927500000000002</v>
      </c>
      <c r="Q72" s="4">
        <f t="shared" si="279"/>
        <v>0.30307499999999998</v>
      </c>
      <c r="R72" s="4">
        <f t="shared" si="280"/>
        <v>0.30117500000000003</v>
      </c>
      <c r="S72" s="4">
        <f t="shared" si="281"/>
        <v>0.27957500000000002</v>
      </c>
      <c r="T72" s="4" t="str">
        <f t="shared" si="282"/>
        <v>---</v>
      </c>
      <c r="U72" s="4" t="str">
        <f t="shared" si="283"/>
        <v>---</v>
      </c>
      <c r="W72" s="4">
        <f t="shared" si="284"/>
        <v>147.25</v>
      </c>
      <c r="X72" s="4">
        <f t="shared" si="285"/>
        <v>154.25</v>
      </c>
      <c r="Y72" s="4">
        <f t="shared" si="286"/>
        <v>158.25</v>
      </c>
      <c r="Z72" s="4">
        <f t="shared" si="287"/>
        <v>144.25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0.25131892536448863</v>
      </c>
      <c r="AE72" s="15">
        <f t="shared" si="291"/>
        <v>0.26865180634308794</v>
      </c>
      <c r="AF72" s="15">
        <f t="shared" si="292"/>
        <v>0.27735723924786782</v>
      </c>
      <c r="AG72" s="15">
        <f t="shared" si="293"/>
        <v>0.27235301940380335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0.26742024758981192</v>
      </c>
      <c r="AL72" s="15">
        <f t="shared" si="302"/>
        <v>1.1311430138693651E-2</v>
      </c>
      <c r="AM72" s="15">
        <f t="shared" si="303"/>
        <v>0.26723704742607968</v>
      </c>
      <c r="AN72" s="14">
        <f t="shared" si="304"/>
        <v>1.0439123984712486</v>
      </c>
      <c r="AP72" s="15">
        <f t="shared" si="305"/>
        <v>-1.3810325274214832</v>
      </c>
      <c r="AQ72" s="15">
        <f t="shared" si="296"/>
        <v>-1.3143391380514338</v>
      </c>
      <c r="AR72" s="15">
        <f t="shared" si="297"/>
        <v>-1.2824489313329148</v>
      </c>
      <c r="AS72" s="15">
        <f t="shared" si="298"/>
        <v>-1.300656188730327</v>
      </c>
      <c r="AT72" s="15" t="str">
        <f t="shared" si="299"/>
        <v>---</v>
      </c>
      <c r="AU72" s="15" t="str">
        <f t="shared" si="300"/>
        <v>---</v>
      </c>
    </row>
    <row r="73" spans="1:47" x14ac:dyDescent="0.35">
      <c r="A73" t="s">
        <v>52</v>
      </c>
      <c r="B73" s="27">
        <f>'Raw Plate Reader Measurements'!$Q$37</f>
        <v>0.30730000000000002</v>
      </c>
      <c r="C73" s="27">
        <f>'Raw Plate Reader Measurements'!$Q$38</f>
        <v>0.30370000000000003</v>
      </c>
      <c r="D73" s="27">
        <f>'Raw Plate Reader Measurements'!$Q$39</f>
        <v>0.28949999999999998</v>
      </c>
      <c r="E73" s="27">
        <f>'Raw Plate Reader Measurements'!$Q$40</f>
        <v>0.30919999999999997</v>
      </c>
      <c r="F73" s="3"/>
      <c r="G73" s="3"/>
      <c r="I73" s="27">
        <f>'Raw Plate Reader Measurements'!$F$37</f>
        <v>20</v>
      </c>
      <c r="J73" s="27">
        <f>'Raw Plate Reader Measurements'!$F$38</f>
        <v>20</v>
      </c>
      <c r="K73" s="27">
        <f>'Raw Plate Reader Measurements'!$F$39</f>
        <v>20</v>
      </c>
      <c r="L73" s="27">
        <f>'Raw Plate Reader Measurements'!$F$40</f>
        <v>20</v>
      </c>
      <c r="M73" s="3"/>
      <c r="N73" s="3"/>
      <c r="P73" s="4">
        <f t="shared" si="278"/>
        <v>0.26537500000000003</v>
      </c>
      <c r="Q73" s="4">
        <f t="shared" si="279"/>
        <v>0.26177500000000004</v>
      </c>
      <c r="R73" s="4">
        <f t="shared" si="280"/>
        <v>0.24757499999999999</v>
      </c>
      <c r="S73" s="4">
        <f t="shared" si="281"/>
        <v>0.26727499999999998</v>
      </c>
      <c r="T73" s="4" t="str">
        <f t="shared" si="282"/>
        <v>---</v>
      </c>
      <c r="U73" s="4" t="str">
        <f t="shared" si="283"/>
        <v>---</v>
      </c>
      <c r="W73" s="4">
        <f t="shared" si="284"/>
        <v>4.25</v>
      </c>
      <c r="X73" s="4">
        <f t="shared" si="285"/>
        <v>4.25</v>
      </c>
      <c r="Y73" s="4">
        <f t="shared" si="286"/>
        <v>4.25</v>
      </c>
      <c r="Z73" s="4">
        <f t="shared" si="287"/>
        <v>4.25</v>
      </c>
      <c r="AA73" s="4" t="str">
        <f t="shared" si="288"/>
        <v>---</v>
      </c>
      <c r="AB73" s="4" t="str">
        <f t="shared" si="289"/>
        <v>---</v>
      </c>
      <c r="AD73" s="15">
        <f t="shared" si="290"/>
        <v>8.4536376570345673E-3</v>
      </c>
      <c r="AE73" s="15">
        <f t="shared" si="291"/>
        <v>8.5698943490996014E-3</v>
      </c>
      <c r="AF73" s="15">
        <f t="shared" si="292"/>
        <v>9.0614322659216331E-3</v>
      </c>
      <c r="AG73" s="15">
        <f t="shared" si="293"/>
        <v>8.393542580621265E-3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8.6196267131692667E-3</v>
      </c>
      <c r="AL73" s="15">
        <f t="shared" si="302"/>
        <v>3.0349731257747715E-4</v>
      </c>
      <c r="AM73" s="15">
        <f t="shared" si="303"/>
        <v>8.6156948911655633E-3</v>
      </c>
      <c r="AN73" s="14">
        <f t="shared" si="304"/>
        <v>1.0353263498708785</v>
      </c>
      <c r="AP73" s="15">
        <f t="shared" si="305"/>
        <v>-4.7731584382913788</v>
      </c>
      <c r="AQ73" s="15">
        <f t="shared" si="296"/>
        <v>-4.7594998744414845</v>
      </c>
      <c r="AR73" s="15">
        <f t="shared" si="297"/>
        <v>-4.7037280846753244</v>
      </c>
      <c r="AS73" s="15">
        <f t="shared" si="298"/>
        <v>-4.780292609167522</v>
      </c>
      <c r="AT73" s="15" t="str">
        <f t="shared" si="299"/>
        <v>---</v>
      </c>
      <c r="AU73" s="15" t="str">
        <f t="shared" si="300"/>
        <v>---</v>
      </c>
    </row>
    <row r="74" spans="1:47" x14ac:dyDescent="0.35">
      <c r="A74" t="s">
        <v>53</v>
      </c>
      <c r="B74" s="27">
        <f>'Raw Plate Reader Measurements'!$Q$41</f>
        <v>0.37159999999999999</v>
      </c>
      <c r="C74" s="27">
        <f>'Raw Plate Reader Measurements'!$Q$42</f>
        <v>0.34739999999999999</v>
      </c>
      <c r="D74" s="27">
        <f>'Raw Plate Reader Measurements'!$Q$43</f>
        <v>0.34460000000000002</v>
      </c>
      <c r="E74" s="27">
        <f>'Raw Plate Reader Measurements'!$Q$44</f>
        <v>0.33139999999999997</v>
      </c>
      <c r="F74" s="3"/>
      <c r="G74" s="3"/>
      <c r="I74" s="27">
        <f>'Raw Plate Reader Measurements'!$F$41</f>
        <v>19</v>
      </c>
      <c r="J74" s="27">
        <f>'Raw Plate Reader Measurements'!$F$42</f>
        <v>20</v>
      </c>
      <c r="K74" s="27">
        <f>'Raw Plate Reader Measurements'!$F$43</f>
        <v>19</v>
      </c>
      <c r="L74" s="27">
        <f>'Raw Plate Reader Measurements'!$F$44</f>
        <v>19</v>
      </c>
      <c r="M74" s="3"/>
      <c r="N74" s="3"/>
      <c r="P74" s="4">
        <f t="shared" si="278"/>
        <v>0.329675</v>
      </c>
      <c r="Q74" s="4">
        <f t="shared" si="279"/>
        <v>0.305475</v>
      </c>
      <c r="R74" s="4">
        <f t="shared" si="280"/>
        <v>0.30267500000000003</v>
      </c>
      <c r="S74" s="4">
        <f t="shared" si="281"/>
        <v>0.28947499999999998</v>
      </c>
      <c r="T74" s="4" t="str">
        <f t="shared" si="282"/>
        <v>---</v>
      </c>
      <c r="U74" s="4" t="str">
        <f t="shared" si="283"/>
        <v>---</v>
      </c>
      <c r="W74" s="4">
        <f t="shared" si="284"/>
        <v>3.25</v>
      </c>
      <c r="X74" s="4">
        <f t="shared" si="285"/>
        <v>4.25</v>
      </c>
      <c r="Y74" s="4">
        <f t="shared" si="286"/>
        <v>3.25</v>
      </c>
      <c r="Z74" s="4">
        <f t="shared" si="287"/>
        <v>3.25</v>
      </c>
      <c r="AA74" s="4" t="str">
        <f t="shared" si="288"/>
        <v>---</v>
      </c>
      <c r="AB74" s="4" t="str">
        <f t="shared" si="289"/>
        <v>---</v>
      </c>
      <c r="AD74" s="15">
        <f t="shared" si="290"/>
        <v>5.2036976187889369E-3</v>
      </c>
      <c r="AE74" s="15">
        <f t="shared" si="291"/>
        <v>7.3439204296114197E-3</v>
      </c>
      <c r="AF74" s="15">
        <f t="shared" si="292"/>
        <v>5.6678913437655668E-3</v>
      </c>
      <c r="AG74" s="15">
        <f t="shared" si="293"/>
        <v>5.9263460142473202E-3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6.0354638516033109E-3</v>
      </c>
      <c r="AL74" s="15">
        <f t="shared" si="302"/>
        <v>9.2211892463866119E-4</v>
      </c>
      <c r="AM74" s="15">
        <f t="shared" si="303"/>
        <v>5.9856612354511505E-3</v>
      </c>
      <c r="AN74" s="14">
        <f t="shared" si="304"/>
        <v>1.1579198484722173</v>
      </c>
      <c r="AP74" s="15">
        <f t="shared" si="305"/>
        <v>-5.2583858255564007</v>
      </c>
      <c r="AQ74" s="15">
        <f t="shared" si="296"/>
        <v>-4.9138824604705444</v>
      </c>
      <c r="AR74" s="15">
        <f t="shared" si="297"/>
        <v>-5.1729381274564421</v>
      </c>
      <c r="AS74" s="15">
        <f t="shared" si="298"/>
        <v>-5.1283474423609743</v>
      </c>
      <c r="AT74" s="15" t="str">
        <f t="shared" si="299"/>
        <v>---</v>
      </c>
      <c r="AU74" s="15" t="str">
        <f t="shared" si="300"/>
        <v>---</v>
      </c>
    </row>
    <row r="75" spans="1:47" x14ac:dyDescent="0.35">
      <c r="A75" t="s">
        <v>54</v>
      </c>
      <c r="B75" s="27">
        <f>'Raw Plate Reader Measurements'!$R$37</f>
        <v>0.22839999999999999</v>
      </c>
      <c r="C75" s="27">
        <f>'Raw Plate Reader Measurements'!$R$38</f>
        <v>0.22309999999999999</v>
      </c>
      <c r="D75" s="27">
        <f>'Raw Plate Reader Measurements'!$R$39</f>
        <v>0.2077</v>
      </c>
      <c r="E75" s="27">
        <f>'Raw Plate Reader Measurements'!$R$40</f>
        <v>0.23169999999999999</v>
      </c>
      <c r="F75" s="3"/>
      <c r="G75" s="3"/>
      <c r="I75" s="27">
        <f>'Raw Plate Reader Measurements'!$G$37</f>
        <v>128</v>
      </c>
      <c r="J75" s="27">
        <f>'Raw Plate Reader Measurements'!$G$38</f>
        <v>133</v>
      </c>
      <c r="K75" s="27">
        <f>'Raw Plate Reader Measurements'!$G$39</f>
        <v>138</v>
      </c>
      <c r="L75" s="27">
        <f>'Raw Plate Reader Measurements'!$G$40</f>
        <v>141</v>
      </c>
      <c r="M75" s="3"/>
      <c r="N75" s="3"/>
      <c r="P75" s="4">
        <f t="shared" si="278"/>
        <v>0.186475</v>
      </c>
      <c r="Q75" s="4">
        <f t="shared" si="279"/>
        <v>0.181175</v>
      </c>
      <c r="R75" s="4">
        <f t="shared" si="280"/>
        <v>0.16577500000000001</v>
      </c>
      <c r="S75" s="4">
        <f t="shared" si="281"/>
        <v>0.189775</v>
      </c>
      <c r="T75" s="4" t="str">
        <f t="shared" si="282"/>
        <v>---</v>
      </c>
      <c r="U75" s="4" t="str">
        <f t="shared" si="283"/>
        <v>---</v>
      </c>
      <c r="W75" s="4">
        <f t="shared" si="284"/>
        <v>112.25</v>
      </c>
      <c r="X75" s="4">
        <f t="shared" si="285"/>
        <v>117.25</v>
      </c>
      <c r="Y75" s="4">
        <f t="shared" si="286"/>
        <v>122.25</v>
      </c>
      <c r="Z75" s="4">
        <f t="shared" si="287"/>
        <v>125.25</v>
      </c>
      <c r="AA75" s="4" t="str">
        <f t="shared" si="288"/>
        <v>---</v>
      </c>
      <c r="AB75" s="4" t="str">
        <f t="shared" si="289"/>
        <v>---</v>
      </c>
      <c r="AD75" s="15">
        <f t="shared" si="290"/>
        <v>0.31774625454059008</v>
      </c>
      <c r="AE75" s="15">
        <f t="shared" si="291"/>
        <v>0.34160898699745035</v>
      </c>
      <c r="AF75" s="15">
        <f t="shared" si="292"/>
        <v>0.38926426555915905</v>
      </c>
      <c r="AG75" s="15">
        <f t="shared" si="293"/>
        <v>0.34838018108472407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0.34924992204548083</v>
      </c>
      <c r="AL75" s="15">
        <f t="shared" si="302"/>
        <v>2.9736448402795688E-2</v>
      </c>
      <c r="AM75" s="15">
        <f t="shared" si="303"/>
        <v>0.34831880869894521</v>
      </c>
      <c r="AN75" s="14">
        <f t="shared" si="304"/>
        <v>1.0876326459566821</v>
      </c>
      <c r="AP75" s="15">
        <f t="shared" si="305"/>
        <v>-1.1465021564231472</v>
      </c>
      <c r="AQ75" s="15">
        <f t="shared" si="296"/>
        <v>-1.0740885088732404</v>
      </c>
      <c r="AR75" s="15">
        <f t="shared" si="297"/>
        <v>-0.94349682010423386</v>
      </c>
      <c r="AS75" s="15">
        <f t="shared" si="298"/>
        <v>-1.0544609211421416</v>
      </c>
      <c r="AT75" s="15" t="str">
        <f t="shared" si="299"/>
        <v>---</v>
      </c>
      <c r="AU75" s="15" t="str">
        <f t="shared" si="300"/>
        <v>---</v>
      </c>
    </row>
    <row r="76" spans="1:47" x14ac:dyDescent="0.35">
      <c r="A76" t="s">
        <v>55</v>
      </c>
      <c r="B76" s="27">
        <f>'Raw Plate Reader Measurements'!$R$41</f>
        <v>0.30919999999999997</v>
      </c>
      <c r="C76" s="27">
        <f>'Raw Plate Reader Measurements'!$R$42</f>
        <v>0.30630000000000002</v>
      </c>
      <c r="D76" s="27">
        <f>'Raw Plate Reader Measurements'!$R$43</f>
        <v>0.29120000000000001</v>
      </c>
      <c r="E76" s="27">
        <f>'Raw Plate Reader Measurements'!$R$44</f>
        <v>0.27360000000000001</v>
      </c>
      <c r="F76" s="3"/>
      <c r="G76" s="3"/>
      <c r="I76" s="27">
        <f>'Raw Plate Reader Measurements'!$G$41</f>
        <v>142</v>
      </c>
      <c r="J76" s="27">
        <f>'Raw Plate Reader Measurements'!$G$42</f>
        <v>138</v>
      </c>
      <c r="K76" s="27">
        <f>'Raw Plate Reader Measurements'!$G$43</f>
        <v>142</v>
      </c>
      <c r="L76" s="27">
        <f>'Raw Plate Reader Measurements'!$G$44</f>
        <v>139</v>
      </c>
      <c r="M76" s="3"/>
      <c r="N76" s="3"/>
      <c r="P76" s="4">
        <f t="shared" si="278"/>
        <v>0.26727499999999998</v>
      </c>
      <c r="Q76" s="4">
        <f t="shared" si="279"/>
        <v>0.26437500000000003</v>
      </c>
      <c r="R76" s="4">
        <f t="shared" si="280"/>
        <v>0.24927500000000002</v>
      </c>
      <c r="S76" s="4">
        <f t="shared" si="281"/>
        <v>0.23167500000000002</v>
      </c>
      <c r="T76" s="4" t="str">
        <f t="shared" si="282"/>
        <v>---</v>
      </c>
      <c r="U76" s="4" t="str">
        <f t="shared" si="283"/>
        <v>---</v>
      </c>
      <c r="W76" s="4">
        <f t="shared" si="284"/>
        <v>126.25</v>
      </c>
      <c r="X76" s="4">
        <f t="shared" si="285"/>
        <v>122.25</v>
      </c>
      <c r="Y76" s="4">
        <f t="shared" si="286"/>
        <v>126.25</v>
      </c>
      <c r="Z76" s="4">
        <f t="shared" si="287"/>
        <v>123.25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0.24933758842433759</v>
      </c>
      <c r="AE76" s="15">
        <f t="shared" si="291"/>
        <v>0.24408617918891573</v>
      </c>
      <c r="AF76" s="15">
        <f t="shared" si="292"/>
        <v>0.26734210789736162</v>
      </c>
      <c r="AG76" s="15">
        <f t="shared" si="293"/>
        <v>0.28081639669291419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0.26039556805088232</v>
      </c>
      <c r="AL76" s="15">
        <f t="shared" si="302"/>
        <v>1.6867520433640825E-2</v>
      </c>
      <c r="AM76" s="15">
        <f t="shared" si="303"/>
        <v>0.25998913169093019</v>
      </c>
      <c r="AN76" s="14">
        <f t="shared" si="304"/>
        <v>1.0665410859235933</v>
      </c>
      <c r="AP76" s="15">
        <f t="shared" si="305"/>
        <v>-1.3889475239483782</v>
      </c>
      <c r="AQ76" s="15">
        <f t="shared" si="296"/>
        <v>-1.410233922649845</v>
      </c>
      <c r="AR76" s="15">
        <f t="shared" si="297"/>
        <v>-1.3192261377636714</v>
      </c>
      <c r="AS76" s="15">
        <f t="shared" si="298"/>
        <v>-1.2700542157542396</v>
      </c>
      <c r="AT76" s="15" t="str">
        <f t="shared" si="299"/>
        <v>---</v>
      </c>
      <c r="AU76" s="15" t="str">
        <f t="shared" si="300"/>
        <v>---</v>
      </c>
    </row>
    <row r="77" spans="1:47" x14ac:dyDescent="0.35">
      <c r="A77" t="s">
        <v>56</v>
      </c>
      <c r="B77" s="27">
        <f>'Raw Plate Reader Measurements'!$S$37</f>
        <v>0.30099999999999999</v>
      </c>
      <c r="C77" s="27">
        <f>'Raw Plate Reader Measurements'!$S$38</f>
        <v>0.30009999999999998</v>
      </c>
      <c r="D77" s="27">
        <f>'Raw Plate Reader Measurements'!$S$39</f>
        <v>0.28289999999999998</v>
      </c>
      <c r="E77" s="27">
        <f>'Raw Plate Reader Measurements'!$S$40</f>
        <v>0.30330000000000001</v>
      </c>
      <c r="F77" s="3"/>
      <c r="G77" s="3"/>
      <c r="I77" s="27">
        <f>'Raw Plate Reader Measurements'!$H$37</f>
        <v>42</v>
      </c>
      <c r="J77" s="27">
        <f>'Raw Plate Reader Measurements'!$H$38</f>
        <v>44</v>
      </c>
      <c r="K77" s="27">
        <f>'Raw Plate Reader Measurements'!$H$39</f>
        <v>46</v>
      </c>
      <c r="L77" s="27">
        <f>'Raw Plate Reader Measurements'!$H$40</f>
        <v>46</v>
      </c>
      <c r="M77" s="3"/>
      <c r="N77" s="3"/>
      <c r="P77" s="4">
        <f t="shared" si="278"/>
        <v>0.259075</v>
      </c>
      <c r="Q77" s="4">
        <f t="shared" si="279"/>
        <v>0.25817499999999999</v>
      </c>
      <c r="R77" s="4">
        <f t="shared" si="280"/>
        <v>0.24097499999999999</v>
      </c>
      <c r="S77" s="4">
        <f t="shared" si="281"/>
        <v>0.26137500000000002</v>
      </c>
      <c r="T77" s="4" t="str">
        <f t="shared" si="282"/>
        <v>---</v>
      </c>
      <c r="U77" s="4" t="str">
        <f t="shared" si="283"/>
        <v>---</v>
      </c>
      <c r="W77" s="4">
        <f t="shared" si="284"/>
        <v>26.25</v>
      </c>
      <c r="X77" s="4">
        <f t="shared" si="285"/>
        <v>28.25</v>
      </c>
      <c r="Y77" s="4">
        <f t="shared" si="286"/>
        <v>30.25</v>
      </c>
      <c r="Z77" s="4">
        <f t="shared" si="287"/>
        <v>30.25</v>
      </c>
      <c r="AA77" s="4" t="str">
        <f t="shared" si="288"/>
        <v>---</v>
      </c>
      <c r="AB77" s="4" t="str">
        <f t="shared" si="289"/>
        <v>---</v>
      </c>
      <c r="AD77" s="15">
        <f t="shared" si="290"/>
        <v>5.3483338299659448E-2</v>
      </c>
      <c r="AE77" s="15">
        <f t="shared" si="291"/>
        <v>5.7758907839670311E-2</v>
      </c>
      <c r="AF77" s="15">
        <f t="shared" si="292"/>
        <v>6.6262542558479062E-2</v>
      </c>
      <c r="AG77" s="15">
        <f t="shared" si="293"/>
        <v>6.1090831919768496E-2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5.9648905154394333E-2</v>
      </c>
      <c r="AL77" s="15">
        <f t="shared" si="302"/>
        <v>5.3977049752427318E-3</v>
      </c>
      <c r="AM77" s="15">
        <f t="shared" si="303"/>
        <v>5.9466229658702074E-2</v>
      </c>
      <c r="AN77" s="14">
        <f t="shared" si="304"/>
        <v>1.0946392790065334</v>
      </c>
      <c r="AP77" s="15">
        <f t="shared" si="305"/>
        <v>-2.9283851072369322</v>
      </c>
      <c r="AQ77" s="15">
        <f t="shared" si="296"/>
        <v>-2.8514776931693016</v>
      </c>
      <c r="AR77" s="15">
        <f t="shared" si="297"/>
        <v>-2.7141305103974651</v>
      </c>
      <c r="AS77" s="15">
        <f t="shared" si="298"/>
        <v>-2.795393474476231</v>
      </c>
      <c r="AT77" s="15" t="str">
        <f t="shared" si="299"/>
        <v>---</v>
      </c>
      <c r="AU77" s="15" t="str">
        <f t="shared" si="300"/>
        <v>---</v>
      </c>
    </row>
    <row r="78" spans="1:47" x14ac:dyDescent="0.35">
      <c r="A78" t="s">
        <v>57</v>
      </c>
      <c r="B78" s="27">
        <f>'Raw Plate Reader Measurements'!$S$41</f>
        <v>0.27429999999999999</v>
      </c>
      <c r="C78" s="27">
        <f>'Raw Plate Reader Measurements'!$S$42</f>
        <v>0.27179999999999999</v>
      </c>
      <c r="D78" s="27">
        <f>'Raw Plate Reader Measurements'!$S$43</f>
        <v>0.26989999999999997</v>
      </c>
      <c r="E78" s="27">
        <f>'Raw Plate Reader Measurements'!$S$44</f>
        <v>0.26669999999999999</v>
      </c>
      <c r="F78" s="3"/>
      <c r="G78" s="3"/>
      <c r="I78" s="27">
        <f>'Raw Plate Reader Measurements'!$H$41</f>
        <v>37</v>
      </c>
      <c r="J78" s="27">
        <f>'Raw Plate Reader Measurements'!$H$42</f>
        <v>35</v>
      </c>
      <c r="K78" s="27">
        <f>'Raw Plate Reader Measurements'!$H$43</f>
        <v>35</v>
      </c>
      <c r="L78" s="27">
        <f>'Raw Plate Reader Measurements'!$H$44</f>
        <v>34</v>
      </c>
      <c r="M78" s="3"/>
      <c r="N78" s="3"/>
      <c r="P78" s="4">
        <f t="shared" si="278"/>
        <v>0.232375</v>
      </c>
      <c r="Q78" s="4">
        <f t="shared" si="279"/>
        <v>0.229875</v>
      </c>
      <c r="R78" s="4">
        <f t="shared" si="280"/>
        <v>0.22797499999999998</v>
      </c>
      <c r="S78" s="4">
        <f t="shared" si="281"/>
        <v>0.224775</v>
      </c>
      <c r="T78" s="4" t="str">
        <f t="shared" si="282"/>
        <v>---</v>
      </c>
      <c r="U78" s="4" t="str">
        <f t="shared" si="283"/>
        <v>---</v>
      </c>
      <c r="W78" s="4">
        <f t="shared" si="284"/>
        <v>21.25</v>
      </c>
      <c r="X78" s="4">
        <f t="shared" si="285"/>
        <v>19.25</v>
      </c>
      <c r="Y78" s="4">
        <f t="shared" si="286"/>
        <v>19.25</v>
      </c>
      <c r="Z78" s="4">
        <f t="shared" si="287"/>
        <v>18.25</v>
      </c>
      <c r="AA78" s="4" t="str">
        <f t="shared" si="288"/>
        <v>---</v>
      </c>
      <c r="AB78" s="4" t="str">
        <f t="shared" si="289"/>
        <v>---</v>
      </c>
      <c r="AD78" s="15">
        <f t="shared" si="290"/>
        <v>4.8270771236913361E-2</v>
      </c>
      <c r="AE78" s="15">
        <f t="shared" si="291"/>
        <v>4.4203198715193612E-2</v>
      </c>
      <c r="AF78" s="15">
        <f t="shared" si="292"/>
        <v>4.4571599099265849E-2</v>
      </c>
      <c r="AG78" s="15">
        <f t="shared" si="293"/>
        <v>4.2857769876070852E-2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4.4975834731860918E-2</v>
      </c>
      <c r="AL78" s="15">
        <f t="shared" si="302"/>
        <v>2.3168353535639413E-3</v>
      </c>
      <c r="AM78" s="15">
        <f t="shared" si="303"/>
        <v>4.4932070320926283E-2</v>
      </c>
      <c r="AN78" s="14">
        <f t="shared" si="304"/>
        <v>1.0519798315012505</v>
      </c>
      <c r="AP78" s="15">
        <f t="shared" si="305"/>
        <v>-3.0309290518754661</v>
      </c>
      <c r="AQ78" s="15">
        <f t="shared" si="296"/>
        <v>-3.1189581233949757</v>
      </c>
      <c r="AR78" s="15">
        <f t="shared" si="297"/>
        <v>-3.1106584142902198</v>
      </c>
      <c r="AS78" s="15">
        <f t="shared" si="298"/>
        <v>-3.1498683230466198</v>
      </c>
      <c r="AT78" s="15" t="str">
        <f t="shared" si="299"/>
        <v>---</v>
      </c>
      <c r="AU78" s="15" t="str">
        <f t="shared" si="300"/>
        <v>---</v>
      </c>
    </row>
    <row r="79" spans="1:47" x14ac:dyDescent="0.35">
      <c r="A79" t="s">
        <v>58</v>
      </c>
      <c r="B79" s="27">
        <f>'Raw Plate Reader Measurements'!$T$37</f>
        <v>0.32619999999999999</v>
      </c>
      <c r="C79" s="27">
        <f>'Raw Plate Reader Measurements'!$T$38</f>
        <v>0.32750000000000001</v>
      </c>
      <c r="D79" s="27">
        <f>'Raw Plate Reader Measurements'!$T$39</f>
        <v>0.30649999999999999</v>
      </c>
      <c r="E79" s="27">
        <f>'Raw Plate Reader Measurements'!$T$40</f>
        <v>0.3301</v>
      </c>
      <c r="F79" s="3"/>
      <c r="G79" s="3"/>
      <c r="I79" s="27">
        <f>'Raw Plate Reader Measurements'!$I$37</f>
        <v>17</v>
      </c>
      <c r="J79" s="27">
        <f>'Raw Plate Reader Measurements'!$I$38</f>
        <v>19</v>
      </c>
      <c r="K79" s="27">
        <f>'Raw Plate Reader Measurements'!$I$39</f>
        <v>19</v>
      </c>
      <c r="L79" s="27">
        <f>'Raw Plate Reader Measurements'!$I$40</f>
        <v>18</v>
      </c>
      <c r="M79" s="3"/>
      <c r="N79" s="3"/>
      <c r="P79" s="4">
        <f t="shared" si="278"/>
        <v>0.284275</v>
      </c>
      <c r="Q79" s="4">
        <f t="shared" si="279"/>
        <v>0.28557500000000002</v>
      </c>
      <c r="R79" s="4">
        <f t="shared" si="280"/>
        <v>0.264575</v>
      </c>
      <c r="S79" s="4">
        <f t="shared" si="281"/>
        <v>0.28817500000000001</v>
      </c>
      <c r="T79" s="4" t="str">
        <f t="shared" si="282"/>
        <v>---</v>
      </c>
      <c r="U79" s="4" t="str">
        <f t="shared" si="283"/>
        <v>---</v>
      </c>
      <c r="W79" s="4">
        <f t="shared" si="284"/>
        <v>1.25</v>
      </c>
      <c r="X79" s="4">
        <f t="shared" si="285"/>
        <v>3.25</v>
      </c>
      <c r="Y79" s="4">
        <f t="shared" si="286"/>
        <v>3.25</v>
      </c>
      <c r="Z79" s="4">
        <f t="shared" si="287"/>
        <v>2.25</v>
      </c>
      <c r="AA79" s="4" t="str">
        <f t="shared" si="288"/>
        <v>---</v>
      </c>
      <c r="AB79" s="4" t="str">
        <f t="shared" si="289"/>
        <v>---</v>
      </c>
      <c r="AD79" s="15">
        <f t="shared" si="290"/>
        <v>2.3210583095651461E-3</v>
      </c>
      <c r="AE79" s="15">
        <f t="shared" si="291"/>
        <v>6.0072800927050427E-3</v>
      </c>
      <c r="AF79" s="15">
        <f t="shared" si="292"/>
        <v>6.4840934044193251E-3</v>
      </c>
      <c r="AG79" s="15">
        <f t="shared" si="293"/>
        <v>4.1213635176990974E-3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4.7334488310971532E-3</v>
      </c>
      <c r="AL79" s="15">
        <f t="shared" si="302"/>
        <v>1.9045278473860637E-3</v>
      </c>
      <c r="AM79" s="15">
        <f t="shared" si="303"/>
        <v>4.3935293233191642E-3</v>
      </c>
      <c r="AN79" s="14">
        <f t="shared" si="304"/>
        <v>1.5988210874780482</v>
      </c>
      <c r="AP79" s="15">
        <f t="shared" si="305"/>
        <v>-6.065732029400861</v>
      </c>
      <c r="AQ79" s="15">
        <f t="shared" si="296"/>
        <v>-5.1147831964826489</v>
      </c>
      <c r="AR79" s="15">
        <f t="shared" si="297"/>
        <v>-5.0384032698424264</v>
      </c>
      <c r="AS79" s="15">
        <f t="shared" si="298"/>
        <v>-5.4915712194750315</v>
      </c>
      <c r="AT79" s="15" t="str">
        <f t="shared" si="299"/>
        <v>---</v>
      </c>
      <c r="AU79" s="15" t="str">
        <f t="shared" si="300"/>
        <v>---</v>
      </c>
    </row>
    <row r="80" spans="1:47" x14ac:dyDescent="0.35">
      <c r="A80" t="s">
        <v>59</v>
      </c>
      <c r="B80" s="27">
        <f>'Raw Plate Reader Measurements'!$T$41</f>
        <v>0.41170000000000001</v>
      </c>
      <c r="C80" s="27">
        <f>'Raw Plate Reader Measurements'!$T$42</f>
        <v>0.38140000000000002</v>
      </c>
      <c r="D80" s="27">
        <f>'Raw Plate Reader Measurements'!$T$43</f>
        <v>0.3921</v>
      </c>
      <c r="E80" s="27">
        <f>'Raw Plate Reader Measurements'!$T$44</f>
        <v>0.36020000000000002</v>
      </c>
      <c r="F80" s="3"/>
      <c r="G80" s="3"/>
      <c r="I80" s="27">
        <f>'Raw Plate Reader Measurements'!$I$41</f>
        <v>17</v>
      </c>
      <c r="J80" s="27">
        <f>'Raw Plate Reader Measurements'!$I$42</f>
        <v>17</v>
      </c>
      <c r="K80" s="27">
        <f>'Raw Plate Reader Measurements'!$I$43</f>
        <v>17</v>
      </c>
      <c r="L80" s="27">
        <f>'Raw Plate Reader Measurements'!$I$44</f>
        <v>18</v>
      </c>
      <c r="M80" s="3"/>
      <c r="N80" s="3"/>
      <c r="P80" s="4">
        <f t="shared" si="278"/>
        <v>0.36977500000000002</v>
      </c>
      <c r="Q80" s="4">
        <f t="shared" si="279"/>
        <v>0.33947500000000003</v>
      </c>
      <c r="R80" s="4">
        <f t="shared" si="280"/>
        <v>0.35017500000000001</v>
      </c>
      <c r="S80" s="4">
        <f t="shared" si="281"/>
        <v>0.31827500000000003</v>
      </c>
      <c r="T80" s="4" t="str">
        <f t="shared" si="282"/>
        <v>---</v>
      </c>
      <c r="U80" s="4" t="str">
        <f t="shared" si="283"/>
        <v>---</v>
      </c>
      <c r="W80" s="4">
        <f t="shared" si="284"/>
        <v>1.25</v>
      </c>
      <c r="X80" s="4">
        <f t="shared" si="285"/>
        <v>1.25</v>
      </c>
      <c r="Y80" s="4">
        <f t="shared" si="286"/>
        <v>1.25</v>
      </c>
      <c r="Z80" s="4">
        <f t="shared" si="287"/>
        <v>2.25</v>
      </c>
      <c r="AA80" s="4" t="str">
        <f t="shared" si="288"/>
        <v>---</v>
      </c>
      <c r="AB80" s="4" t="str">
        <f t="shared" si="289"/>
        <v>---</v>
      </c>
      <c r="AD80" s="15">
        <f t="shared" si="290"/>
        <v>1.7843792872736985E-3</v>
      </c>
      <c r="AE80" s="15">
        <f t="shared" si="291"/>
        <v>1.9436448956524984E-3</v>
      </c>
      <c r="AF80" s="15">
        <f t="shared" si="292"/>
        <v>1.8842545897098076E-3</v>
      </c>
      <c r="AG80" s="15">
        <f t="shared" si="293"/>
        <v>3.7315966749287164E-3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2.3359688618911799E-3</v>
      </c>
      <c r="AL80" s="15">
        <f t="shared" si="302"/>
        <v>9.3273646323210858E-4</v>
      </c>
      <c r="AM80" s="15">
        <f t="shared" si="303"/>
        <v>2.222207421596051E-3</v>
      </c>
      <c r="AN80" s="14">
        <f t="shared" si="304"/>
        <v>1.4153245806024075</v>
      </c>
      <c r="AP80" s="15">
        <f t="shared" si="305"/>
        <v>-6.3286846624475075</v>
      </c>
      <c r="AQ80" s="15">
        <f t="shared" si="296"/>
        <v>-6.2431902564749322</v>
      </c>
      <c r="AR80" s="15">
        <f t="shared" si="297"/>
        <v>-6.2742229794151845</v>
      </c>
      <c r="AS80" s="15">
        <f t="shared" si="298"/>
        <v>-5.5909190739356642</v>
      </c>
      <c r="AT80" s="15" t="str">
        <f t="shared" si="299"/>
        <v>---</v>
      </c>
      <c r="AU80" s="15" t="str">
        <f t="shared" si="300"/>
        <v>---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AA8E-9464-49DC-85C1-421803FF5EA9}">
  <dimension ref="A1:F12"/>
  <sheetViews>
    <sheetView topLeftCell="A26" workbookViewId="0">
      <selection activeCell="C3" sqref="C3:D11"/>
    </sheetView>
  </sheetViews>
  <sheetFormatPr defaultColWidth="8.81640625" defaultRowHeight="14.5" x14ac:dyDescent="0.35"/>
  <cols>
    <col min="1" max="1" width="15.453125" customWidth="1"/>
    <col min="2" max="2" width="16.81640625" customWidth="1"/>
    <col min="3" max="3" width="15.453125" customWidth="1"/>
    <col min="4" max="4" width="15" customWidth="1"/>
  </cols>
  <sheetData>
    <row r="1" spans="1:6" x14ac:dyDescent="0.35">
      <c r="A1" t="s">
        <v>194</v>
      </c>
      <c r="C1" s="24">
        <v>0.02</v>
      </c>
    </row>
    <row r="2" spans="1:6" x14ac:dyDescent="0.35">
      <c r="A2" t="s">
        <v>195</v>
      </c>
      <c r="C2" s="24">
        <v>12</v>
      </c>
    </row>
    <row r="3" spans="1:6" ht="30" customHeight="1" x14ac:dyDescent="0.35">
      <c r="A3" t="s">
        <v>196</v>
      </c>
      <c r="B3" t="s">
        <v>197</v>
      </c>
      <c r="C3" s="46" t="s">
        <v>198</v>
      </c>
      <c r="D3" s="46" t="s">
        <v>199</v>
      </c>
    </row>
    <row r="4" spans="1:6" x14ac:dyDescent="0.35">
      <c r="A4" t="s">
        <v>200</v>
      </c>
      <c r="B4" s="28">
        <v>0.61519999999999997</v>
      </c>
      <c r="C4" s="4">
        <f t="shared" ref="C4:C11" si="0">$C$1*$C$2/(B4-$B$12)</f>
        <v>0.41753653444676408</v>
      </c>
      <c r="D4" s="4">
        <f t="shared" ref="D4:D11" si="1">$C$2-C4</f>
        <v>11.582463465553236</v>
      </c>
      <c r="F4" s="24" t="s">
        <v>10</v>
      </c>
    </row>
    <row r="5" spans="1:6" x14ac:dyDescent="0.35">
      <c r="A5" t="s">
        <v>201</v>
      </c>
      <c r="B5" s="28">
        <v>0.67279999999999995</v>
      </c>
      <c r="C5" s="4">
        <f t="shared" si="0"/>
        <v>0.37950664136622392</v>
      </c>
      <c r="D5" s="4">
        <f t="shared" si="1"/>
        <v>11.620493358633777</v>
      </c>
      <c r="F5" s="24" t="s">
        <v>7</v>
      </c>
    </row>
    <row r="6" spans="1:6" x14ac:dyDescent="0.35">
      <c r="A6" t="s">
        <v>202</v>
      </c>
      <c r="B6" s="28">
        <v>0.72499999999999998</v>
      </c>
      <c r="C6" s="4">
        <f t="shared" si="0"/>
        <v>0.35056967572304992</v>
      </c>
      <c r="D6" s="4">
        <f t="shared" si="1"/>
        <v>11.649430324276951</v>
      </c>
    </row>
    <row r="7" spans="1:6" x14ac:dyDescent="0.35">
      <c r="A7" t="s">
        <v>203</v>
      </c>
      <c r="B7" s="28">
        <v>0.5333</v>
      </c>
      <c r="C7" s="4">
        <f t="shared" si="0"/>
        <v>0.48691418137553255</v>
      </c>
      <c r="D7" s="4">
        <f t="shared" si="1"/>
        <v>11.513085818624468</v>
      </c>
    </row>
    <row r="8" spans="1:6" x14ac:dyDescent="0.35">
      <c r="A8" t="s">
        <v>204</v>
      </c>
      <c r="B8" s="28">
        <v>0.5665</v>
      </c>
      <c r="C8" s="4">
        <f t="shared" si="0"/>
        <v>0.45618703668504085</v>
      </c>
      <c r="D8" s="4">
        <f t="shared" si="1"/>
        <v>11.543812963314959</v>
      </c>
    </row>
    <row r="9" spans="1:6" x14ac:dyDescent="0.35">
      <c r="A9" t="s">
        <v>205</v>
      </c>
      <c r="B9" s="28">
        <v>0.55479999999999996</v>
      </c>
      <c r="C9" s="4">
        <f t="shared" si="0"/>
        <v>0.46656298600311041</v>
      </c>
      <c r="D9" s="4">
        <f t="shared" si="1"/>
        <v>11.53343701399689</v>
      </c>
    </row>
    <row r="10" spans="1:6" ht="11.25" customHeight="1" x14ac:dyDescent="0.35">
      <c r="A10" t="s">
        <v>206</v>
      </c>
      <c r="B10" s="28">
        <v>0.58260000000000001</v>
      </c>
      <c r="C10" s="4">
        <f t="shared" si="0"/>
        <v>0.44264109184802652</v>
      </c>
      <c r="D10" s="4">
        <f t="shared" si="1"/>
        <v>11.557358908151974</v>
      </c>
    </row>
    <row r="11" spans="1:6" x14ac:dyDescent="0.35">
      <c r="A11" t="s">
        <v>207</v>
      </c>
      <c r="B11" s="28">
        <v>0.32540000000000002</v>
      </c>
      <c r="C11" s="4">
        <f t="shared" si="0"/>
        <v>0.84210526315789458</v>
      </c>
      <c r="D11" s="4">
        <f t="shared" si="1"/>
        <v>11.157894736842106</v>
      </c>
    </row>
    <row r="12" spans="1:6" x14ac:dyDescent="0.35">
      <c r="A12" t="s">
        <v>208</v>
      </c>
      <c r="B12" s="28">
        <v>4.0399999999999998E-2</v>
      </c>
      <c r="C12" s="47"/>
      <c r="D12" s="47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A044-365B-40E2-A47A-BFAFBEF5A88B}">
  <dimension ref="A1:O19"/>
  <sheetViews>
    <sheetView workbookViewId="0">
      <selection activeCell="E18" sqref="E18"/>
    </sheetView>
  </sheetViews>
  <sheetFormatPr defaultRowHeight="14.5" x14ac:dyDescent="0.35"/>
  <sheetData>
    <row r="1" spans="1:15" x14ac:dyDescent="0.35">
      <c r="A1" s="43" t="s">
        <v>171</v>
      </c>
      <c r="B1" s="43"/>
      <c r="C1" s="43"/>
      <c r="D1" s="43"/>
      <c r="E1" s="43"/>
      <c r="F1" s="43"/>
      <c r="G1" s="43"/>
      <c r="H1" s="24"/>
      <c r="I1" s="24"/>
      <c r="J1" s="24"/>
      <c r="K1" s="24"/>
    </row>
    <row r="2" spans="1:15" x14ac:dyDescent="0.35">
      <c r="A2" s="39"/>
      <c r="B2" s="39"/>
      <c r="C2" s="39"/>
      <c r="D2" s="39"/>
      <c r="E2" s="39"/>
      <c r="F2" s="40"/>
      <c r="G2" s="39"/>
    </row>
    <row r="3" spans="1:15" x14ac:dyDescent="0.35">
      <c r="A3" s="39"/>
      <c r="B3" s="39"/>
      <c r="C3" s="39"/>
      <c r="D3" s="39"/>
      <c r="E3" s="39"/>
      <c r="F3" s="41"/>
      <c r="G3" s="39"/>
    </row>
    <row r="4" spans="1:15" x14ac:dyDescent="0.35">
      <c r="A4" s="24" t="s">
        <v>190</v>
      </c>
      <c r="B4" s="24"/>
      <c r="I4" s="24" t="s">
        <v>193</v>
      </c>
      <c r="N4" s="44"/>
    </row>
    <row r="5" spans="1:15" x14ac:dyDescent="0.35">
      <c r="A5" s="39" t="s">
        <v>172</v>
      </c>
      <c r="B5" s="39"/>
      <c r="C5" s="39"/>
      <c r="D5" s="39"/>
      <c r="E5" s="39"/>
      <c r="F5" s="42" t="s">
        <v>173</v>
      </c>
      <c r="G5" s="39"/>
      <c r="I5" t="s">
        <v>172</v>
      </c>
      <c r="N5" s="45" t="s">
        <v>191</v>
      </c>
    </row>
    <row r="6" spans="1:15" x14ac:dyDescent="0.35">
      <c r="A6" s="39" t="s">
        <v>174</v>
      </c>
      <c r="B6" s="39"/>
      <c r="C6" s="39"/>
      <c r="D6" s="39"/>
      <c r="E6" s="39"/>
      <c r="F6" s="39">
        <v>485</v>
      </c>
      <c r="G6" s="39" t="s">
        <v>175</v>
      </c>
      <c r="I6" t="s">
        <v>192</v>
      </c>
      <c r="N6">
        <v>600</v>
      </c>
    </row>
    <row r="7" spans="1:15" x14ac:dyDescent="0.35">
      <c r="A7" s="39" t="s">
        <v>176</v>
      </c>
      <c r="B7" s="39"/>
      <c r="C7" s="39"/>
      <c r="D7" s="39"/>
      <c r="E7" s="39"/>
      <c r="F7" s="39">
        <v>530</v>
      </c>
      <c r="G7" s="39" t="s">
        <v>175</v>
      </c>
      <c r="I7" t="s">
        <v>180</v>
      </c>
      <c r="N7">
        <v>3</v>
      </c>
    </row>
    <row r="8" spans="1:15" x14ac:dyDescent="0.35">
      <c r="A8" s="39" t="s">
        <v>177</v>
      </c>
      <c r="B8" s="39"/>
      <c r="C8" s="39"/>
      <c r="D8" s="39"/>
      <c r="E8" s="39"/>
      <c r="F8" s="39">
        <v>5</v>
      </c>
      <c r="G8" s="39" t="s">
        <v>175</v>
      </c>
      <c r="I8" t="s">
        <v>186</v>
      </c>
      <c r="N8" s="45" t="s">
        <v>187</v>
      </c>
      <c r="O8" t="s">
        <v>175</v>
      </c>
    </row>
    <row r="9" spans="1:15" x14ac:dyDescent="0.35">
      <c r="A9" s="39" t="s">
        <v>178</v>
      </c>
      <c r="B9" s="39"/>
      <c r="C9" s="39"/>
      <c r="D9" s="39"/>
      <c r="E9" s="39"/>
      <c r="F9" s="39">
        <v>5</v>
      </c>
      <c r="G9" s="39" t="s">
        <v>175</v>
      </c>
      <c r="N9" s="45"/>
    </row>
    <row r="10" spans="1:15" x14ac:dyDescent="0.35">
      <c r="A10" s="39" t="s">
        <v>179</v>
      </c>
      <c r="B10" s="39"/>
      <c r="C10" s="39"/>
      <c r="D10" s="39"/>
      <c r="E10" s="39"/>
      <c r="F10" s="39">
        <v>50</v>
      </c>
      <c r="G10" s="39"/>
    </row>
    <row r="11" spans="1:15" x14ac:dyDescent="0.35">
      <c r="A11" s="39" t="s">
        <v>180</v>
      </c>
      <c r="B11" s="39"/>
      <c r="C11" s="39"/>
      <c r="D11" s="39"/>
      <c r="E11" s="39"/>
      <c r="F11" s="39">
        <v>6</v>
      </c>
      <c r="G11" s="39"/>
    </row>
    <row r="12" spans="1:15" x14ac:dyDescent="0.35">
      <c r="A12" s="39" t="s">
        <v>181</v>
      </c>
      <c r="B12" s="39"/>
      <c r="C12" s="39"/>
      <c r="D12" s="39"/>
      <c r="E12" s="39"/>
      <c r="F12" s="42" t="s">
        <v>182</v>
      </c>
      <c r="G12" s="39"/>
    </row>
    <row r="13" spans="1:15" x14ac:dyDescent="0.35">
      <c r="A13" s="39" t="s">
        <v>183</v>
      </c>
      <c r="B13" s="39"/>
      <c r="C13" s="39"/>
      <c r="D13" s="39"/>
      <c r="E13" s="39"/>
      <c r="F13" s="39">
        <v>40</v>
      </c>
      <c r="G13" s="39" t="s">
        <v>184</v>
      </c>
    </row>
    <row r="14" spans="1:15" x14ac:dyDescent="0.35">
      <c r="A14" s="39" t="s">
        <v>185</v>
      </c>
      <c r="B14" s="39"/>
      <c r="C14" s="39"/>
      <c r="D14" s="39"/>
      <c r="E14" s="39"/>
      <c r="F14" s="39">
        <v>0</v>
      </c>
      <c r="G14" s="39" t="s">
        <v>184</v>
      </c>
    </row>
    <row r="15" spans="1:15" x14ac:dyDescent="0.35">
      <c r="A15" s="39" t="s">
        <v>186</v>
      </c>
      <c r="B15" s="39"/>
      <c r="C15" s="39"/>
      <c r="D15" s="39"/>
      <c r="E15" s="39"/>
      <c r="F15" s="42" t="s">
        <v>187</v>
      </c>
      <c r="G15" s="39"/>
    </row>
    <row r="16" spans="1:15" x14ac:dyDescent="0.35">
      <c r="A16" s="39" t="s">
        <v>188</v>
      </c>
      <c r="B16" s="39"/>
      <c r="C16" s="39"/>
      <c r="D16" s="39"/>
      <c r="E16" s="39"/>
      <c r="F16" s="39">
        <v>10</v>
      </c>
      <c r="G16" s="39" t="s">
        <v>189</v>
      </c>
    </row>
    <row r="17" spans="1:11" x14ac:dyDescent="0.35">
      <c r="H17" s="39"/>
      <c r="I17" s="39"/>
      <c r="J17" s="39"/>
      <c r="K17" s="39"/>
    </row>
    <row r="18" spans="1:11" x14ac:dyDescent="0.3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3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OD600 reference point</vt:lpstr>
      <vt:lpstr>Fluorescein standard curve</vt:lpstr>
      <vt:lpstr>Raw Plate Reader Measurements</vt:lpstr>
      <vt:lpstr>Fluorescence Measurement</vt:lpstr>
      <vt:lpstr>Calculate Target Dilution</vt:lpstr>
      <vt:lpstr>Plate Reader Settings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Ethan Agena</cp:lastModifiedBy>
  <dcterms:created xsi:type="dcterms:W3CDTF">2016-05-08T16:01:08Z</dcterms:created>
  <dcterms:modified xsi:type="dcterms:W3CDTF">2017-10-31T05:53:36Z</dcterms:modified>
</cp:coreProperties>
</file>