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spire V17 Nitro\Desktop\LAB WORK\"/>
    </mc:Choice>
  </mc:AlternateContent>
  <bookViews>
    <workbookView xWindow="0" yWindow="0" windowWidth="15300" windowHeight="7485" tabRatio="646" firstSheet="1" activeTab="2"/>
  </bookViews>
  <sheets>
    <sheet name="OD600 reference point" sheetId="1" r:id="rId1"/>
    <sheet name="Fluorescein standard curve" sheetId="2" r:id="rId2"/>
    <sheet name="Raw Plate Reader Measurements" sheetId="5" r:id="rId3"/>
    <sheet name="Fluorescence Measurement" sheetId="4" r:id="rId4"/>
  </sheets>
  <calcPr calcId="171027"/>
  <fileRecoveryPr repairLoad="1"/>
</workbook>
</file>

<file path=xl/calcChain.xml><?xml version="1.0" encoding="utf-8"?>
<calcChain xmlns="http://schemas.openxmlformats.org/spreadsheetml/2006/main">
  <c r="N64" i="5" l="1"/>
  <c r="O64" i="5"/>
  <c r="P64" i="5"/>
  <c r="Q64" i="5"/>
  <c r="R64" i="5"/>
  <c r="S64" i="5"/>
  <c r="T64" i="5"/>
  <c r="M64" i="5"/>
  <c r="N63" i="5"/>
  <c r="O63" i="5"/>
  <c r="P63" i="5"/>
  <c r="Q63" i="5"/>
  <c r="R63" i="5"/>
  <c r="S63" i="5"/>
  <c r="T63" i="5"/>
  <c r="M63" i="5"/>
  <c r="N62" i="5"/>
  <c r="O62" i="5"/>
  <c r="P62" i="5"/>
  <c r="Q62" i="5"/>
  <c r="R62" i="5"/>
  <c r="S62" i="5"/>
  <c r="T62" i="5"/>
  <c r="M62" i="5"/>
  <c r="N61" i="5"/>
  <c r="O61" i="5"/>
  <c r="P61" i="5"/>
  <c r="Q61" i="5"/>
  <c r="R61" i="5"/>
  <c r="S61" i="5"/>
  <c r="T61" i="5"/>
  <c r="M61" i="5"/>
  <c r="C64" i="5"/>
  <c r="D64" i="5"/>
  <c r="E64" i="5"/>
  <c r="F64" i="5"/>
  <c r="G64" i="5"/>
  <c r="H64" i="5"/>
  <c r="I64" i="5"/>
  <c r="B64" i="5"/>
  <c r="C63" i="5"/>
  <c r="D63" i="5"/>
  <c r="E63" i="5"/>
  <c r="F63" i="5"/>
  <c r="G63" i="5"/>
  <c r="H63" i="5"/>
  <c r="I63" i="5"/>
  <c r="B63" i="5"/>
  <c r="C62" i="5"/>
  <c r="D62" i="5"/>
  <c r="E62" i="5"/>
  <c r="F62" i="5"/>
  <c r="G62" i="5"/>
  <c r="H62" i="5"/>
  <c r="I62" i="5"/>
  <c r="B62" i="5"/>
  <c r="C61" i="5"/>
  <c r="D61" i="5"/>
  <c r="E61" i="5"/>
  <c r="F61" i="5"/>
  <c r="G61" i="5"/>
  <c r="H61" i="5"/>
  <c r="I61" i="5"/>
  <c r="B61" i="5"/>
  <c r="D45" i="5"/>
  <c r="E45" i="5"/>
  <c r="F45" i="5"/>
  <c r="G45" i="5"/>
  <c r="H45" i="5"/>
  <c r="I45" i="5"/>
  <c r="J45" i="5"/>
  <c r="C45" i="5"/>
  <c r="B45" i="5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D80" i="4"/>
  <c r="D79" i="4"/>
  <c r="D78" i="4"/>
  <c r="D77" i="4"/>
  <c r="D76" i="4"/>
  <c r="D75" i="4"/>
  <c r="D74" i="4"/>
  <c r="D73" i="4"/>
  <c r="D71" i="4"/>
  <c r="D72" i="4"/>
  <c r="D70" i="4"/>
  <c r="D69" i="4"/>
  <c r="D68" i="4"/>
  <c r="D67" i="4"/>
  <c r="D66" i="4"/>
  <c r="D65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31" i="4"/>
  <c r="B30" i="4"/>
  <c r="B29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E8" i="4"/>
  <c r="D8" i="4"/>
  <c r="C8" i="4"/>
  <c r="B8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I26" i="4"/>
  <c r="I25" i="4"/>
  <c r="I24" i="4"/>
  <c r="I23" i="4"/>
  <c r="I22" i="4"/>
  <c r="I21" i="4"/>
  <c r="I20" i="4"/>
  <c r="I19" i="4"/>
  <c r="I18" i="4"/>
  <c r="I17" i="4"/>
  <c r="I16" i="4"/>
  <c r="I15" i="4"/>
  <c r="L8" i="4"/>
  <c r="K8" i="4"/>
  <c r="J8" i="4"/>
  <c r="I8" i="4"/>
  <c r="B9" i="4"/>
  <c r="I14" i="4"/>
  <c r="I13" i="4"/>
  <c r="L12" i="4"/>
  <c r="K12" i="4"/>
  <c r="J12" i="4"/>
  <c r="I12" i="4"/>
  <c r="L11" i="4"/>
  <c r="K11" i="4"/>
  <c r="J11" i="4"/>
  <c r="I11" i="4"/>
  <c r="AB80" i="4"/>
  <c r="U80" i="4"/>
  <c r="AA80" i="4"/>
  <c r="T80" i="4"/>
  <c r="C6" i="2"/>
  <c r="C1" i="2"/>
  <c r="C27" i="2"/>
  <c r="D6" i="2"/>
  <c r="D1" i="2"/>
  <c r="E1" i="2" s="1"/>
  <c r="F1" i="2" s="1"/>
  <c r="G1" i="2" s="1"/>
  <c r="G27" i="2" s="1"/>
  <c r="E6" i="2"/>
  <c r="F6" i="2"/>
  <c r="G6" i="2"/>
  <c r="B6" i="1"/>
  <c r="B7" i="1" s="1"/>
  <c r="B9" i="1" s="1"/>
  <c r="B2" i="4" s="1"/>
  <c r="C6" i="1"/>
  <c r="AB79" i="4"/>
  <c r="U79" i="4"/>
  <c r="AI79" i="4"/>
  <c r="AU79" i="4" s="1"/>
  <c r="AA79" i="4"/>
  <c r="T79" i="4"/>
  <c r="AH79" i="4"/>
  <c r="AT79" i="4" s="1"/>
  <c r="AB78" i="4"/>
  <c r="U78" i="4"/>
  <c r="AI78" i="4"/>
  <c r="AU78" i="4" s="1"/>
  <c r="AA78" i="4"/>
  <c r="T78" i="4"/>
  <c r="AH78" i="4"/>
  <c r="AT78" i="4" s="1"/>
  <c r="AB77" i="4"/>
  <c r="AI77" i="4" s="1"/>
  <c r="AU77" i="4" s="1"/>
  <c r="U77" i="4"/>
  <c r="AA77" i="4"/>
  <c r="AH77" i="4" s="1"/>
  <c r="AT77" i="4" s="1"/>
  <c r="T77" i="4"/>
  <c r="AB76" i="4"/>
  <c r="AI76" i="4" s="1"/>
  <c r="AU76" i="4" s="1"/>
  <c r="U76" i="4"/>
  <c r="AA76" i="4"/>
  <c r="AH76" i="4" s="1"/>
  <c r="AT76" i="4" s="1"/>
  <c r="T76" i="4"/>
  <c r="AB75" i="4"/>
  <c r="U75" i="4"/>
  <c r="AI75" i="4"/>
  <c r="AU75" i="4" s="1"/>
  <c r="AA75" i="4"/>
  <c r="T75" i="4"/>
  <c r="AH75" i="4" s="1"/>
  <c r="AT75" i="4" s="1"/>
  <c r="AB74" i="4"/>
  <c r="AI74" i="4" s="1"/>
  <c r="AU74" i="4" s="1"/>
  <c r="U74" i="4"/>
  <c r="AA74" i="4"/>
  <c r="T74" i="4"/>
  <c r="AH74" i="4"/>
  <c r="AT74" i="4" s="1"/>
  <c r="AB73" i="4"/>
  <c r="AI73" i="4" s="1"/>
  <c r="AU73" i="4" s="1"/>
  <c r="U73" i="4"/>
  <c r="AA73" i="4"/>
  <c r="T73" i="4"/>
  <c r="AB72" i="4"/>
  <c r="AI72" i="4" s="1"/>
  <c r="AU72" i="4" s="1"/>
  <c r="U72" i="4"/>
  <c r="AA72" i="4"/>
  <c r="AH72" i="4" s="1"/>
  <c r="AT72" i="4" s="1"/>
  <c r="T72" i="4"/>
  <c r="AB71" i="4"/>
  <c r="U71" i="4"/>
  <c r="AI71" i="4"/>
  <c r="AU71" i="4" s="1"/>
  <c r="AA71" i="4"/>
  <c r="AH71" i="4" s="1"/>
  <c r="AT71" i="4" s="1"/>
  <c r="T71" i="4"/>
  <c r="AB70" i="4"/>
  <c r="U70" i="4"/>
  <c r="AI70" i="4" s="1"/>
  <c r="AU70" i="4" s="1"/>
  <c r="AA70" i="4"/>
  <c r="T70" i="4"/>
  <c r="AH70" i="4"/>
  <c r="AT70" i="4" s="1"/>
  <c r="AB69" i="4"/>
  <c r="AI69" i="4" s="1"/>
  <c r="AU69" i="4" s="1"/>
  <c r="U69" i="4"/>
  <c r="AA69" i="4"/>
  <c r="T69" i="4"/>
  <c r="AH69" i="4" s="1"/>
  <c r="AT69" i="4" s="1"/>
  <c r="AB68" i="4"/>
  <c r="AI68" i="4" s="1"/>
  <c r="U68" i="4"/>
  <c r="AU68" i="4"/>
  <c r="AA68" i="4"/>
  <c r="AH68" i="4" s="1"/>
  <c r="AT68" i="4" s="1"/>
  <c r="T68" i="4"/>
  <c r="AB67" i="4"/>
  <c r="AI67" i="4" s="1"/>
  <c r="AU67" i="4" s="1"/>
  <c r="U67" i="4"/>
  <c r="AA67" i="4"/>
  <c r="AH67" i="4" s="1"/>
  <c r="AT67" i="4" s="1"/>
  <c r="T67" i="4"/>
  <c r="AB66" i="4"/>
  <c r="AI66" i="4" s="1"/>
  <c r="AU66" i="4" s="1"/>
  <c r="U66" i="4"/>
  <c r="AA66" i="4"/>
  <c r="AH66" i="4" s="1"/>
  <c r="T66" i="4"/>
  <c r="AT66" i="4"/>
  <c r="AB65" i="4"/>
  <c r="AI65" i="4" s="1"/>
  <c r="AU65" i="4" s="1"/>
  <c r="U65" i="4"/>
  <c r="AA65" i="4"/>
  <c r="AH65" i="4" s="1"/>
  <c r="AT65" i="4" s="1"/>
  <c r="T65" i="4"/>
  <c r="AB62" i="4"/>
  <c r="AI62" i="4" s="1"/>
  <c r="AU62" i="4" s="1"/>
  <c r="U62" i="4"/>
  <c r="AA62" i="4"/>
  <c r="AH62" i="4" s="1"/>
  <c r="AT62" i="4" s="1"/>
  <c r="T62" i="4"/>
  <c r="AB61" i="4"/>
  <c r="U61" i="4"/>
  <c r="AA61" i="4"/>
  <c r="AH61" i="4" s="1"/>
  <c r="AT61" i="4" s="1"/>
  <c r="T61" i="4"/>
  <c r="AB60" i="4"/>
  <c r="AI60" i="4" s="1"/>
  <c r="U60" i="4"/>
  <c r="AU60" i="4"/>
  <c r="AA60" i="4"/>
  <c r="AH60" i="4" s="1"/>
  <c r="AT60" i="4" s="1"/>
  <c r="T60" i="4"/>
  <c r="AB59" i="4"/>
  <c r="AI59" i="4" s="1"/>
  <c r="AU59" i="4" s="1"/>
  <c r="U59" i="4"/>
  <c r="AA59" i="4"/>
  <c r="AH59" i="4" s="1"/>
  <c r="AT59" i="4" s="1"/>
  <c r="T59" i="4"/>
  <c r="AB58" i="4"/>
  <c r="AI58" i="4" s="1"/>
  <c r="AU58" i="4" s="1"/>
  <c r="U58" i="4"/>
  <c r="AA58" i="4"/>
  <c r="AH58" i="4" s="1"/>
  <c r="T58" i="4"/>
  <c r="AT58" i="4"/>
  <c r="AB57" i="4"/>
  <c r="AI57" i="4" s="1"/>
  <c r="U57" i="4"/>
  <c r="AU57" i="4"/>
  <c r="AA57" i="4"/>
  <c r="AH57" i="4" s="1"/>
  <c r="T57" i="4"/>
  <c r="AT57" i="4"/>
  <c r="AB56" i="4"/>
  <c r="AI56" i="4" s="1"/>
  <c r="U56" i="4"/>
  <c r="AU56" i="4"/>
  <c r="AA56" i="4"/>
  <c r="AH56" i="4" s="1"/>
  <c r="AT56" i="4" s="1"/>
  <c r="T56" i="4"/>
  <c r="AB55" i="4"/>
  <c r="AI55" i="4" s="1"/>
  <c r="AU55" i="4" s="1"/>
  <c r="U55" i="4"/>
  <c r="AA55" i="4"/>
  <c r="AH55" i="4" s="1"/>
  <c r="AT55" i="4" s="1"/>
  <c r="T55" i="4"/>
  <c r="AB54" i="4"/>
  <c r="AI54" i="4" s="1"/>
  <c r="AU54" i="4" s="1"/>
  <c r="U54" i="4"/>
  <c r="AA54" i="4"/>
  <c r="AH54" i="4" s="1"/>
  <c r="T54" i="4"/>
  <c r="AT54" i="4"/>
  <c r="AB53" i="4"/>
  <c r="AI53" i="4" s="1"/>
  <c r="U53" i="4"/>
  <c r="AU53" i="4"/>
  <c r="AA53" i="4"/>
  <c r="AH53" i="4" s="1"/>
  <c r="T53" i="4"/>
  <c r="AT53" i="4"/>
  <c r="AB52" i="4"/>
  <c r="AI52" i="4" s="1"/>
  <c r="U52" i="4"/>
  <c r="AU52" i="4"/>
  <c r="AA52" i="4"/>
  <c r="AH52" i="4" s="1"/>
  <c r="AT52" i="4" s="1"/>
  <c r="T52" i="4"/>
  <c r="AB51" i="4"/>
  <c r="AI51" i="4" s="1"/>
  <c r="AU51" i="4" s="1"/>
  <c r="U51" i="4"/>
  <c r="AA51" i="4"/>
  <c r="AH51" i="4" s="1"/>
  <c r="AT51" i="4" s="1"/>
  <c r="T51" i="4"/>
  <c r="AB50" i="4"/>
  <c r="AI50" i="4" s="1"/>
  <c r="AU50" i="4" s="1"/>
  <c r="U50" i="4"/>
  <c r="AA50" i="4"/>
  <c r="AH50" i="4" s="1"/>
  <c r="T50" i="4"/>
  <c r="AT50" i="4"/>
  <c r="AB49" i="4"/>
  <c r="U49" i="4"/>
  <c r="AA49" i="4"/>
  <c r="AH49" i="4" s="1"/>
  <c r="T49" i="4"/>
  <c r="AT49" i="4"/>
  <c r="Q49" i="4"/>
  <c r="AB48" i="4"/>
  <c r="AI48" i="4" s="1"/>
  <c r="AU48" i="4" s="1"/>
  <c r="U48" i="4"/>
  <c r="AA48" i="4"/>
  <c r="T48" i="4"/>
  <c r="AB47" i="4"/>
  <c r="AI47" i="4" s="1"/>
  <c r="AU47" i="4" s="1"/>
  <c r="U47" i="4"/>
  <c r="AA47" i="4"/>
  <c r="AH47" i="4" s="1"/>
  <c r="AT47" i="4" s="1"/>
  <c r="T47" i="4"/>
  <c r="AB44" i="4"/>
  <c r="AI44" i="4" s="1"/>
  <c r="U44" i="4"/>
  <c r="AU44" i="4"/>
  <c r="AA44" i="4"/>
  <c r="AH44" i="4" s="1"/>
  <c r="AT44" i="4" s="1"/>
  <c r="T44" i="4"/>
  <c r="R44" i="4"/>
  <c r="AB43" i="4"/>
  <c r="U43" i="4"/>
  <c r="AA43" i="4"/>
  <c r="AH43" i="4" s="1"/>
  <c r="T43" i="4"/>
  <c r="AT43" i="4"/>
  <c r="AB42" i="4"/>
  <c r="AI42" i="4" s="1"/>
  <c r="AU42" i="4" s="1"/>
  <c r="U42" i="4"/>
  <c r="AA42" i="4"/>
  <c r="T42" i="4"/>
  <c r="AB41" i="4"/>
  <c r="AI41" i="4" s="1"/>
  <c r="AU41" i="4" s="1"/>
  <c r="U41" i="4"/>
  <c r="AA41" i="4"/>
  <c r="AH41" i="4" s="1"/>
  <c r="AT41" i="4" s="1"/>
  <c r="T41" i="4"/>
  <c r="AB40" i="4"/>
  <c r="AI40" i="4" s="1"/>
  <c r="U40" i="4"/>
  <c r="AU40" i="4"/>
  <c r="AA40" i="4"/>
  <c r="AH40" i="4" s="1"/>
  <c r="AT40" i="4" s="1"/>
  <c r="T40" i="4"/>
  <c r="AB39" i="4"/>
  <c r="U39" i="4"/>
  <c r="AA39" i="4"/>
  <c r="T39" i="4"/>
  <c r="AH39" i="4"/>
  <c r="AT39" i="4" s="1"/>
  <c r="AB38" i="4"/>
  <c r="U38" i="4"/>
  <c r="AI38" i="4"/>
  <c r="AU38" i="4" s="1"/>
  <c r="AA38" i="4"/>
  <c r="T38" i="4"/>
  <c r="AH38" i="4"/>
  <c r="AT38" i="4" s="1"/>
  <c r="AB37" i="4"/>
  <c r="U37" i="4"/>
  <c r="AI37" i="4"/>
  <c r="AU37" i="4" s="1"/>
  <c r="AA37" i="4"/>
  <c r="T37" i="4"/>
  <c r="AH37" i="4"/>
  <c r="AT37" i="4" s="1"/>
  <c r="AB36" i="4"/>
  <c r="U36" i="4"/>
  <c r="AI36" i="4"/>
  <c r="AU36" i="4" s="1"/>
  <c r="AA36" i="4"/>
  <c r="T36" i="4"/>
  <c r="AH36" i="4"/>
  <c r="AT36" i="4" s="1"/>
  <c r="AB35" i="4"/>
  <c r="U35" i="4"/>
  <c r="AI35" i="4"/>
  <c r="AU35" i="4" s="1"/>
  <c r="AA35" i="4"/>
  <c r="T35" i="4"/>
  <c r="AH35" i="4"/>
  <c r="AT35" i="4" s="1"/>
  <c r="AB34" i="4"/>
  <c r="U34" i="4"/>
  <c r="AI34" i="4"/>
  <c r="AU34" i="4" s="1"/>
  <c r="AA34" i="4"/>
  <c r="T34" i="4"/>
  <c r="AH34" i="4"/>
  <c r="AT34" i="4" s="1"/>
  <c r="AB33" i="4"/>
  <c r="U33" i="4"/>
  <c r="AI33" i="4"/>
  <c r="AU33" i="4" s="1"/>
  <c r="AA33" i="4"/>
  <c r="T33" i="4"/>
  <c r="AH33" i="4"/>
  <c r="AT33" i="4" s="1"/>
  <c r="AB32" i="4"/>
  <c r="U32" i="4"/>
  <c r="AI32" i="4"/>
  <c r="AU32" i="4" s="1"/>
  <c r="AA32" i="4"/>
  <c r="T32" i="4"/>
  <c r="AH32" i="4"/>
  <c r="AT32" i="4" s="1"/>
  <c r="AB31" i="4"/>
  <c r="U31" i="4"/>
  <c r="AI31" i="4"/>
  <c r="AU31" i="4" s="1"/>
  <c r="AA31" i="4"/>
  <c r="T31" i="4"/>
  <c r="AH31" i="4"/>
  <c r="AT31" i="4" s="1"/>
  <c r="AB30" i="4"/>
  <c r="U30" i="4"/>
  <c r="AI30" i="4"/>
  <c r="AU30" i="4" s="1"/>
  <c r="AA30" i="4"/>
  <c r="T30" i="4"/>
  <c r="AH30" i="4"/>
  <c r="AT30" i="4" s="1"/>
  <c r="AB29" i="4"/>
  <c r="U29" i="4"/>
  <c r="AI29" i="4"/>
  <c r="AU29" i="4" s="1"/>
  <c r="AA29" i="4"/>
  <c r="T29" i="4"/>
  <c r="AH29" i="4"/>
  <c r="AT29" i="4" s="1"/>
  <c r="AB25" i="4"/>
  <c r="U25" i="4"/>
  <c r="AI25" i="4"/>
  <c r="AU25" i="4" s="1"/>
  <c r="AA25" i="4"/>
  <c r="T25" i="4"/>
  <c r="AH25" i="4"/>
  <c r="AT25" i="4" s="1"/>
  <c r="Q25" i="4"/>
  <c r="AB23" i="4"/>
  <c r="AI23" i="4" s="1"/>
  <c r="AU23" i="4" s="1"/>
  <c r="U23" i="4"/>
  <c r="AA23" i="4"/>
  <c r="T23" i="4"/>
  <c r="S23" i="4"/>
  <c r="AB21" i="4"/>
  <c r="U21" i="4"/>
  <c r="AI21" i="4"/>
  <c r="AU21" i="4" s="1"/>
  <c r="AA21" i="4"/>
  <c r="AH21" i="4" s="1"/>
  <c r="AT21" i="4" s="1"/>
  <c r="T21" i="4"/>
  <c r="AB19" i="4"/>
  <c r="U19" i="4"/>
  <c r="AI19" i="4"/>
  <c r="AU19" i="4" s="1"/>
  <c r="AA19" i="4"/>
  <c r="T19" i="4"/>
  <c r="AH19" i="4"/>
  <c r="AT19" i="4" s="1"/>
  <c r="AB17" i="4"/>
  <c r="U17" i="4"/>
  <c r="AA17" i="4"/>
  <c r="T17" i="4"/>
  <c r="AH17" i="4"/>
  <c r="AT17" i="4" s="1"/>
  <c r="AB15" i="4"/>
  <c r="AI15" i="4" s="1"/>
  <c r="AU15" i="4" s="1"/>
  <c r="U15" i="4"/>
  <c r="AA15" i="4"/>
  <c r="AH15" i="4" s="1"/>
  <c r="AT15" i="4" s="1"/>
  <c r="T15" i="4"/>
  <c r="AB13" i="4"/>
  <c r="AI13" i="4" s="1"/>
  <c r="AU13" i="4" s="1"/>
  <c r="U13" i="4"/>
  <c r="AA13" i="4"/>
  <c r="AH13" i="4" s="1"/>
  <c r="T13" i="4"/>
  <c r="AT13" i="4"/>
  <c r="AB12" i="4"/>
  <c r="AI12" i="4" s="1"/>
  <c r="AU12" i="4" s="1"/>
  <c r="U12" i="4"/>
  <c r="AA12" i="4"/>
  <c r="AH12" i="4" s="1"/>
  <c r="T12" i="4"/>
  <c r="AT12" i="4"/>
  <c r="AB26" i="4"/>
  <c r="AI26" i="4" s="1"/>
  <c r="AU26" i="4" s="1"/>
  <c r="U26" i="4"/>
  <c r="AA26" i="4"/>
  <c r="AH26" i="4" s="1"/>
  <c r="T26" i="4"/>
  <c r="AT26" i="4"/>
  <c r="AB24" i="4"/>
  <c r="AI24" i="4" s="1"/>
  <c r="AU24" i="4" s="1"/>
  <c r="U24" i="4"/>
  <c r="AA24" i="4"/>
  <c r="AH24" i="4" s="1"/>
  <c r="T24" i="4"/>
  <c r="AT24" i="4"/>
  <c r="AB22" i="4"/>
  <c r="AI22" i="4" s="1"/>
  <c r="AU22" i="4" s="1"/>
  <c r="U22" i="4"/>
  <c r="AA22" i="4"/>
  <c r="AH22" i="4" s="1"/>
  <c r="T22" i="4"/>
  <c r="AT22" i="4"/>
  <c r="AB20" i="4"/>
  <c r="AI20" i="4" s="1"/>
  <c r="AU20" i="4" s="1"/>
  <c r="U20" i="4"/>
  <c r="AA20" i="4"/>
  <c r="AH20" i="4" s="1"/>
  <c r="T20" i="4"/>
  <c r="AT20" i="4"/>
  <c r="AB18" i="4"/>
  <c r="AI18" i="4" s="1"/>
  <c r="AU18" i="4" s="1"/>
  <c r="U18" i="4"/>
  <c r="AA18" i="4"/>
  <c r="AH18" i="4" s="1"/>
  <c r="T18" i="4"/>
  <c r="AT18" i="4"/>
  <c r="AB16" i="4"/>
  <c r="AI16" i="4" s="1"/>
  <c r="AU16" i="4" s="1"/>
  <c r="U16" i="4"/>
  <c r="AA16" i="4"/>
  <c r="AH16" i="4" s="1"/>
  <c r="T16" i="4"/>
  <c r="AT16" i="4"/>
  <c r="L6" i="2"/>
  <c r="H1" i="2"/>
  <c r="I1" i="2" s="1"/>
  <c r="J1" i="2" s="1"/>
  <c r="K1" i="2" s="1"/>
  <c r="K6" i="2"/>
  <c r="J6" i="2"/>
  <c r="I6" i="2"/>
  <c r="H6" i="2"/>
  <c r="H27" i="2" s="1"/>
  <c r="B6" i="2"/>
  <c r="B27" i="2"/>
  <c r="AB14" i="4"/>
  <c r="U14" i="4"/>
  <c r="AI14" i="4"/>
  <c r="AU14" i="4"/>
  <c r="AA14" i="4"/>
  <c r="T14" i="4"/>
  <c r="AH14" i="4"/>
  <c r="AT14" i="4"/>
  <c r="AA11" i="4"/>
  <c r="T11" i="4"/>
  <c r="AH11" i="4"/>
  <c r="AT11" i="4"/>
  <c r="AB11" i="4"/>
  <c r="U11" i="4"/>
  <c r="AI11" i="4"/>
  <c r="AU11" i="4"/>
  <c r="C26" i="2"/>
  <c r="D26" i="2" s="1"/>
  <c r="E26" i="2"/>
  <c r="F26" i="2" s="1"/>
  <c r="G26" i="2" s="1"/>
  <c r="H26" i="2" s="1"/>
  <c r="I26" i="2" s="1"/>
  <c r="J26" i="2" s="1"/>
  <c r="K26" i="2" s="1"/>
  <c r="L26" i="2" s="1"/>
  <c r="M6" i="2"/>
  <c r="B7" i="2"/>
  <c r="C7" i="2"/>
  <c r="D7" i="2"/>
  <c r="E7" i="2"/>
  <c r="F7" i="2"/>
  <c r="G7" i="2"/>
  <c r="H7" i="2"/>
  <c r="I7" i="2"/>
  <c r="J7" i="2"/>
  <c r="K7" i="2"/>
  <c r="L7" i="2"/>
  <c r="M7" i="2"/>
  <c r="L1" i="2" l="1"/>
  <c r="K27" i="2"/>
  <c r="P20" i="4"/>
  <c r="S80" i="4"/>
  <c r="R80" i="4"/>
  <c r="Q80" i="4"/>
  <c r="P80" i="4"/>
  <c r="S79" i="4"/>
  <c r="R79" i="4"/>
  <c r="Q79" i="4"/>
  <c r="P79" i="4"/>
  <c r="S77" i="4"/>
  <c r="R77" i="4"/>
  <c r="Q77" i="4"/>
  <c r="P77" i="4"/>
  <c r="S76" i="4"/>
  <c r="R76" i="4"/>
  <c r="Q76" i="4"/>
  <c r="P76" i="4"/>
  <c r="S75" i="4"/>
  <c r="Q73" i="4"/>
  <c r="P72" i="4"/>
  <c r="S71" i="4"/>
  <c r="P75" i="4"/>
  <c r="R73" i="4"/>
  <c r="Q72" i="4"/>
  <c r="P71" i="4"/>
  <c r="R69" i="4"/>
  <c r="Q69" i="4"/>
  <c r="P69" i="4"/>
  <c r="S68" i="4"/>
  <c r="R68" i="4"/>
  <c r="Q68" i="4"/>
  <c r="P68" i="4"/>
  <c r="S67" i="4"/>
  <c r="R67" i="4"/>
  <c r="Q67" i="4"/>
  <c r="P67" i="4"/>
  <c r="Q75" i="4"/>
  <c r="S73" i="4"/>
  <c r="R72" i="4"/>
  <c r="Q71" i="4"/>
  <c r="S69" i="4"/>
  <c r="R75" i="4"/>
  <c r="Q65" i="4"/>
  <c r="P62" i="4"/>
  <c r="S61" i="4"/>
  <c r="P73" i="4"/>
  <c r="R71" i="4"/>
  <c r="R65" i="4"/>
  <c r="Q62" i="4"/>
  <c r="P61" i="4"/>
  <c r="S59" i="4"/>
  <c r="R59" i="4"/>
  <c r="Q59" i="4"/>
  <c r="P59" i="4"/>
  <c r="S58" i="4"/>
  <c r="R58" i="4"/>
  <c r="Q58" i="4"/>
  <c r="P58" i="4"/>
  <c r="S57" i="4"/>
  <c r="R57" i="4"/>
  <c r="Q57" i="4"/>
  <c r="P57" i="4"/>
  <c r="S55" i="4"/>
  <c r="R55" i="4"/>
  <c r="Q55" i="4"/>
  <c r="P55" i="4"/>
  <c r="S54" i="4"/>
  <c r="R54" i="4"/>
  <c r="Q54" i="4"/>
  <c r="P54" i="4"/>
  <c r="S53" i="4"/>
  <c r="R53" i="4"/>
  <c r="Q53" i="4"/>
  <c r="P53" i="4"/>
  <c r="S51" i="4"/>
  <c r="R51" i="4"/>
  <c r="Q51" i="4"/>
  <c r="P51" i="4"/>
  <c r="S50" i="4"/>
  <c r="R50" i="4"/>
  <c r="Q50" i="4"/>
  <c r="S65" i="4"/>
  <c r="R62" i="4"/>
  <c r="Q61" i="4"/>
  <c r="R49" i="4"/>
  <c r="P47" i="4"/>
  <c r="S44" i="4"/>
  <c r="R43" i="4"/>
  <c r="Q42" i="4"/>
  <c r="S40" i="4"/>
  <c r="P65" i="4"/>
  <c r="R61" i="4"/>
  <c r="P50" i="4"/>
  <c r="S49" i="4"/>
  <c r="Q47" i="4"/>
  <c r="P44" i="4"/>
  <c r="S43" i="4"/>
  <c r="R42" i="4"/>
  <c r="P40" i="4"/>
  <c r="S72" i="4"/>
  <c r="P49" i="4"/>
  <c r="R47" i="4"/>
  <c r="Q44" i="4"/>
  <c r="P43" i="4"/>
  <c r="S42" i="4"/>
  <c r="Q40" i="4"/>
  <c r="S39" i="4"/>
  <c r="R39" i="4"/>
  <c r="Q39" i="4"/>
  <c r="P39" i="4"/>
  <c r="S38" i="4"/>
  <c r="R38" i="4"/>
  <c r="Q38" i="4"/>
  <c r="P38" i="4"/>
  <c r="S36" i="4"/>
  <c r="R36" i="4"/>
  <c r="Q36" i="4"/>
  <c r="P36" i="4"/>
  <c r="S35" i="4"/>
  <c r="R35" i="4"/>
  <c r="Q35" i="4"/>
  <c r="P35" i="4"/>
  <c r="S34" i="4"/>
  <c r="R34" i="4"/>
  <c r="Q34" i="4"/>
  <c r="P34" i="4"/>
  <c r="S32" i="4"/>
  <c r="R32" i="4"/>
  <c r="Q32" i="4"/>
  <c r="P32" i="4"/>
  <c r="S31" i="4"/>
  <c r="R31" i="4"/>
  <c r="Q31" i="4"/>
  <c r="P31" i="4"/>
  <c r="S30" i="4"/>
  <c r="R30" i="4"/>
  <c r="Q30" i="4"/>
  <c r="P30" i="4"/>
  <c r="Q43" i="4"/>
  <c r="P42" i="4"/>
  <c r="R40" i="4"/>
  <c r="S47" i="4"/>
  <c r="R25" i="4"/>
  <c r="Q23" i="4"/>
  <c r="P21" i="4"/>
  <c r="S19" i="4"/>
  <c r="R17" i="4"/>
  <c r="Q15" i="4"/>
  <c r="P15" i="4"/>
  <c r="S13" i="4"/>
  <c r="R13" i="4"/>
  <c r="Q13" i="4"/>
  <c r="P13" i="4"/>
  <c r="S26" i="4"/>
  <c r="R26" i="4"/>
  <c r="Q26" i="4"/>
  <c r="P26" i="4"/>
  <c r="S22" i="4"/>
  <c r="R22" i="4"/>
  <c r="Q22" i="4"/>
  <c r="P22" i="4"/>
  <c r="S18" i="4"/>
  <c r="R18" i="4"/>
  <c r="Q18" i="4"/>
  <c r="P18" i="4"/>
  <c r="Q11" i="4"/>
  <c r="S62" i="4"/>
  <c r="S25" i="4"/>
  <c r="R23" i="4"/>
  <c r="Q21" i="4"/>
  <c r="P19" i="4"/>
  <c r="S17" i="4"/>
  <c r="R15" i="4"/>
  <c r="S14" i="4"/>
  <c r="R14" i="4"/>
  <c r="Q14" i="4"/>
  <c r="P14" i="4"/>
  <c r="P11" i="4"/>
  <c r="R11" i="4"/>
  <c r="S11" i="4"/>
  <c r="P16" i="4"/>
  <c r="Q12" i="4"/>
  <c r="Q20" i="4"/>
  <c r="R12" i="4"/>
  <c r="R20" i="4"/>
  <c r="S12" i="4"/>
  <c r="S20" i="4"/>
  <c r="S41" i="4"/>
  <c r="L27" i="2"/>
  <c r="P17" i="4"/>
  <c r="S15" i="4"/>
  <c r="Q17" i="4"/>
  <c r="AI17" i="4"/>
  <c r="AU17" i="4" s="1"/>
  <c r="Q19" i="4"/>
  <c r="S21" i="4"/>
  <c r="AH23" i="4"/>
  <c r="AT23" i="4" s="1"/>
  <c r="P12" i="4"/>
  <c r="P24" i="4"/>
  <c r="Q16" i="4"/>
  <c r="Q24" i="4"/>
  <c r="R16" i="4"/>
  <c r="R24" i="4"/>
  <c r="S16" i="4"/>
  <c r="S24" i="4"/>
  <c r="I27" i="2"/>
  <c r="R21" i="4"/>
  <c r="J27" i="2"/>
  <c r="R19" i="4"/>
  <c r="P23" i="4"/>
  <c r="P25" i="4"/>
  <c r="P48" i="4"/>
  <c r="P33" i="4"/>
  <c r="P41" i="4"/>
  <c r="Q33" i="4"/>
  <c r="Q41" i="4"/>
  <c r="R33" i="4"/>
  <c r="R41" i="4"/>
  <c r="S33" i="4"/>
  <c r="P29" i="4"/>
  <c r="P60" i="4"/>
  <c r="Q52" i="4"/>
  <c r="Q60" i="4"/>
  <c r="R52" i="4"/>
  <c r="R60" i="4"/>
  <c r="S52" i="4"/>
  <c r="S60" i="4"/>
  <c r="P70" i="4"/>
  <c r="P78" i="4"/>
  <c r="Q70" i="4"/>
  <c r="Q78" i="4"/>
  <c r="R70" i="4"/>
  <c r="R78" i="4"/>
  <c r="S70" i="4"/>
  <c r="S78" i="4"/>
  <c r="P37" i="4"/>
  <c r="Q29" i="4"/>
  <c r="Q37" i="4"/>
  <c r="R29" i="4"/>
  <c r="R37" i="4"/>
  <c r="S29" i="4"/>
  <c r="S37" i="4"/>
  <c r="P52" i="4"/>
  <c r="P56" i="4"/>
  <c r="Q48" i="4"/>
  <c r="Q56" i="4"/>
  <c r="R48" i="4"/>
  <c r="R56" i="4"/>
  <c r="S48" i="4"/>
  <c r="S56" i="4"/>
  <c r="P66" i="4"/>
  <c r="P74" i="4"/>
  <c r="Q66" i="4"/>
  <c r="Q74" i="4"/>
  <c r="R66" i="4"/>
  <c r="R74" i="4"/>
  <c r="S66" i="4"/>
  <c r="S74" i="4"/>
  <c r="AI39" i="4"/>
  <c r="AU39" i="4" s="1"/>
  <c r="AH42" i="4"/>
  <c r="AT42" i="4" s="1"/>
  <c r="AI43" i="4"/>
  <c r="AU43" i="4" s="1"/>
  <c r="AH48" i="4"/>
  <c r="AT48" i="4" s="1"/>
  <c r="AI49" i="4"/>
  <c r="AU49" i="4" s="1"/>
  <c r="AI61" i="4"/>
  <c r="AU61" i="4" s="1"/>
  <c r="AH73" i="4"/>
  <c r="AT73" i="4" s="1"/>
  <c r="AI80" i="4"/>
  <c r="AU80" i="4" s="1"/>
  <c r="F27" i="2"/>
  <c r="I9" i="4"/>
  <c r="E27" i="2"/>
  <c r="AH80" i="4"/>
  <c r="AT80" i="4" s="1"/>
  <c r="D27" i="2"/>
  <c r="C28" i="2" s="1"/>
  <c r="B3" i="4" s="1"/>
  <c r="Y80" i="4" l="1"/>
  <c r="AF80" i="4" s="1"/>
  <c r="AR80" i="4" s="1"/>
  <c r="X80" i="4"/>
  <c r="AE80" i="4" s="1"/>
  <c r="AQ80" i="4" s="1"/>
  <c r="W80" i="4"/>
  <c r="AD80" i="4" s="1"/>
  <c r="Z79" i="4"/>
  <c r="AG79" i="4" s="1"/>
  <c r="AS79" i="4" s="1"/>
  <c r="Y79" i="4"/>
  <c r="AF79" i="4" s="1"/>
  <c r="AR79" i="4" s="1"/>
  <c r="X79" i="4"/>
  <c r="AE79" i="4" s="1"/>
  <c r="AQ79" i="4" s="1"/>
  <c r="W79" i="4"/>
  <c r="AD79" i="4" s="1"/>
  <c r="W75" i="4"/>
  <c r="AD75" i="4" s="1"/>
  <c r="Y73" i="4"/>
  <c r="AF73" i="4" s="1"/>
  <c r="AR73" i="4" s="1"/>
  <c r="X72" i="4"/>
  <c r="AE72" i="4" s="1"/>
  <c r="AQ72" i="4" s="1"/>
  <c r="W71" i="4"/>
  <c r="AD71" i="4" s="1"/>
  <c r="Y69" i="4"/>
  <c r="AF69" i="4" s="1"/>
  <c r="AR69" i="4" s="1"/>
  <c r="X69" i="4"/>
  <c r="AE69" i="4" s="1"/>
  <c r="AQ69" i="4" s="1"/>
  <c r="W69" i="4"/>
  <c r="AD69" i="4" s="1"/>
  <c r="Z68" i="4"/>
  <c r="AG68" i="4" s="1"/>
  <c r="AS68" i="4" s="1"/>
  <c r="Y68" i="4"/>
  <c r="AF68" i="4" s="1"/>
  <c r="AR68" i="4" s="1"/>
  <c r="X68" i="4"/>
  <c r="AE68" i="4" s="1"/>
  <c r="AQ68" i="4" s="1"/>
  <c r="W68" i="4"/>
  <c r="AD68" i="4" s="1"/>
  <c r="Z67" i="4"/>
  <c r="AG67" i="4" s="1"/>
  <c r="AS67" i="4" s="1"/>
  <c r="Y67" i="4"/>
  <c r="AF67" i="4" s="1"/>
  <c r="AR67" i="4" s="1"/>
  <c r="X67" i="4"/>
  <c r="AE67" i="4" s="1"/>
  <c r="AQ67" i="4" s="1"/>
  <c r="W67" i="4"/>
  <c r="AD67" i="4" s="1"/>
  <c r="Z77" i="4"/>
  <c r="AG77" i="4" s="1"/>
  <c r="AS77" i="4" s="1"/>
  <c r="X77" i="4"/>
  <c r="AE77" i="4" s="1"/>
  <c r="AQ77" i="4" s="1"/>
  <c r="Z76" i="4"/>
  <c r="AG76" i="4" s="1"/>
  <c r="AS76" i="4" s="1"/>
  <c r="X76" i="4"/>
  <c r="AE76" i="4" s="1"/>
  <c r="AQ76" i="4" s="1"/>
  <c r="X75" i="4"/>
  <c r="AE75" i="4" s="1"/>
  <c r="AQ75" i="4" s="1"/>
  <c r="Z73" i="4"/>
  <c r="AG73" i="4" s="1"/>
  <c r="AS73" i="4" s="1"/>
  <c r="Y72" i="4"/>
  <c r="AF72" i="4" s="1"/>
  <c r="AR72" i="4" s="1"/>
  <c r="X71" i="4"/>
  <c r="AE71" i="4" s="1"/>
  <c r="AQ71" i="4" s="1"/>
  <c r="Z69" i="4"/>
  <c r="AG69" i="4" s="1"/>
  <c r="AS69" i="4" s="1"/>
  <c r="Z80" i="4"/>
  <c r="AG80" i="4" s="1"/>
  <c r="AS80" i="4" s="1"/>
  <c r="Y75" i="4"/>
  <c r="AF75" i="4" s="1"/>
  <c r="AR75" i="4" s="1"/>
  <c r="W73" i="4"/>
  <c r="AD73" i="4" s="1"/>
  <c r="Z72" i="4"/>
  <c r="AG72" i="4" s="1"/>
  <c r="AS72" i="4" s="1"/>
  <c r="Y71" i="4"/>
  <c r="AF71" i="4" s="1"/>
  <c r="AR71" i="4" s="1"/>
  <c r="W76" i="4"/>
  <c r="AD76" i="4" s="1"/>
  <c r="X73" i="4"/>
  <c r="AE73" i="4" s="1"/>
  <c r="AQ73" i="4" s="1"/>
  <c r="Z71" i="4"/>
  <c r="AG71" i="4" s="1"/>
  <c r="AS71" i="4" s="1"/>
  <c r="Y65" i="4"/>
  <c r="AF65" i="4" s="1"/>
  <c r="AR65" i="4" s="1"/>
  <c r="X62" i="4"/>
  <c r="AE62" i="4" s="1"/>
  <c r="AQ62" i="4" s="1"/>
  <c r="W61" i="4"/>
  <c r="AD61" i="4" s="1"/>
  <c r="Z59" i="4"/>
  <c r="AG59" i="4" s="1"/>
  <c r="AS59" i="4" s="1"/>
  <c r="Y59" i="4"/>
  <c r="AF59" i="4" s="1"/>
  <c r="AR59" i="4" s="1"/>
  <c r="X59" i="4"/>
  <c r="AE59" i="4" s="1"/>
  <c r="AQ59" i="4" s="1"/>
  <c r="W59" i="4"/>
  <c r="AD59" i="4" s="1"/>
  <c r="Z58" i="4"/>
  <c r="AG58" i="4" s="1"/>
  <c r="AS58" i="4" s="1"/>
  <c r="Y58" i="4"/>
  <c r="AF58" i="4" s="1"/>
  <c r="AR58" i="4" s="1"/>
  <c r="X58" i="4"/>
  <c r="AE58" i="4" s="1"/>
  <c r="AQ58" i="4" s="1"/>
  <c r="W58" i="4"/>
  <c r="AD58" i="4" s="1"/>
  <c r="Z57" i="4"/>
  <c r="AG57" i="4" s="1"/>
  <c r="AS57" i="4" s="1"/>
  <c r="Y57" i="4"/>
  <c r="AF57" i="4" s="1"/>
  <c r="AR57" i="4" s="1"/>
  <c r="X57" i="4"/>
  <c r="AE57" i="4" s="1"/>
  <c r="AQ57" i="4" s="1"/>
  <c r="W57" i="4"/>
  <c r="AD57" i="4" s="1"/>
  <c r="Z55" i="4"/>
  <c r="AG55" i="4" s="1"/>
  <c r="AS55" i="4" s="1"/>
  <c r="Y55" i="4"/>
  <c r="AF55" i="4" s="1"/>
  <c r="AR55" i="4" s="1"/>
  <c r="X55" i="4"/>
  <c r="AE55" i="4" s="1"/>
  <c r="AQ55" i="4" s="1"/>
  <c r="W55" i="4"/>
  <c r="AD55" i="4" s="1"/>
  <c r="Z54" i="4"/>
  <c r="AG54" i="4" s="1"/>
  <c r="AS54" i="4" s="1"/>
  <c r="Y54" i="4"/>
  <c r="AF54" i="4" s="1"/>
  <c r="AR54" i="4" s="1"/>
  <c r="X54" i="4"/>
  <c r="AE54" i="4" s="1"/>
  <c r="AQ54" i="4" s="1"/>
  <c r="W54" i="4"/>
  <c r="AD54" i="4" s="1"/>
  <c r="Z53" i="4"/>
  <c r="AG53" i="4" s="1"/>
  <c r="AS53" i="4" s="1"/>
  <c r="Y53" i="4"/>
  <c r="AF53" i="4" s="1"/>
  <c r="AR53" i="4" s="1"/>
  <c r="X53" i="4"/>
  <c r="AE53" i="4" s="1"/>
  <c r="AQ53" i="4" s="1"/>
  <c r="W53" i="4"/>
  <c r="AD53" i="4" s="1"/>
  <c r="Z51" i="4"/>
  <c r="AG51" i="4" s="1"/>
  <c r="AS51" i="4" s="1"/>
  <c r="Y51" i="4"/>
  <c r="AF51" i="4" s="1"/>
  <c r="AR51" i="4" s="1"/>
  <c r="X51" i="4"/>
  <c r="AE51" i="4" s="1"/>
  <c r="AQ51" i="4" s="1"/>
  <c r="W51" i="4"/>
  <c r="AD51" i="4" s="1"/>
  <c r="Z50" i="4"/>
  <c r="AG50" i="4" s="1"/>
  <c r="AS50" i="4" s="1"/>
  <c r="Y50" i="4"/>
  <c r="AF50" i="4" s="1"/>
  <c r="AR50" i="4" s="1"/>
  <c r="X50" i="4"/>
  <c r="AE50" i="4" s="1"/>
  <c r="AQ50" i="4" s="1"/>
  <c r="Y77" i="4"/>
  <c r="AF77" i="4" s="1"/>
  <c r="AR77" i="4" s="1"/>
  <c r="W72" i="4"/>
  <c r="AD72" i="4" s="1"/>
  <c r="Z65" i="4"/>
  <c r="AG65" i="4" s="1"/>
  <c r="AS65" i="4" s="1"/>
  <c r="Y62" i="4"/>
  <c r="AF62" i="4" s="1"/>
  <c r="AR62" i="4" s="1"/>
  <c r="X61" i="4"/>
  <c r="AE61" i="4" s="1"/>
  <c r="AQ61" i="4" s="1"/>
  <c r="W77" i="4"/>
  <c r="AD77" i="4" s="1"/>
  <c r="W65" i="4"/>
  <c r="AD65" i="4" s="1"/>
  <c r="Z62" i="4"/>
  <c r="AG62" i="4" s="1"/>
  <c r="AS62" i="4" s="1"/>
  <c r="Y61" i="4"/>
  <c r="AF61" i="4" s="1"/>
  <c r="AR61" i="4" s="1"/>
  <c r="X65" i="4"/>
  <c r="AE65" i="4" s="1"/>
  <c r="AQ65" i="4" s="1"/>
  <c r="Z61" i="4"/>
  <c r="AG61" i="4" s="1"/>
  <c r="AS61" i="4" s="1"/>
  <c r="W50" i="4"/>
  <c r="AD50" i="4" s="1"/>
  <c r="Z49" i="4"/>
  <c r="AG49" i="4" s="1"/>
  <c r="AS49" i="4" s="1"/>
  <c r="X47" i="4"/>
  <c r="AE47" i="4" s="1"/>
  <c r="AQ47" i="4" s="1"/>
  <c r="W44" i="4"/>
  <c r="AD44" i="4" s="1"/>
  <c r="Z43" i="4"/>
  <c r="AG43" i="4" s="1"/>
  <c r="AS43" i="4" s="1"/>
  <c r="X41" i="4"/>
  <c r="AE41" i="4" s="1"/>
  <c r="AQ41" i="4" s="1"/>
  <c r="W40" i="4"/>
  <c r="AD40" i="4" s="1"/>
  <c r="Y76" i="4"/>
  <c r="AF76" i="4" s="1"/>
  <c r="AR76" i="4" s="1"/>
  <c r="W62" i="4"/>
  <c r="AD62" i="4" s="1"/>
  <c r="W49" i="4"/>
  <c r="AD49" i="4" s="1"/>
  <c r="Y47" i="4"/>
  <c r="AF47" i="4" s="1"/>
  <c r="AR47" i="4" s="1"/>
  <c r="X44" i="4"/>
  <c r="AE44" i="4" s="1"/>
  <c r="AQ44" i="4" s="1"/>
  <c r="W43" i="4"/>
  <c r="AD43" i="4" s="1"/>
  <c r="Y41" i="4"/>
  <c r="AF41" i="4" s="1"/>
  <c r="AR41" i="4" s="1"/>
  <c r="X40" i="4"/>
  <c r="AE40" i="4" s="1"/>
  <c r="AQ40" i="4" s="1"/>
  <c r="Z39" i="4"/>
  <c r="AG39" i="4" s="1"/>
  <c r="AS39" i="4" s="1"/>
  <c r="Y39" i="4"/>
  <c r="AF39" i="4" s="1"/>
  <c r="AR39" i="4" s="1"/>
  <c r="X39" i="4"/>
  <c r="AE39" i="4" s="1"/>
  <c r="AQ39" i="4" s="1"/>
  <c r="W39" i="4"/>
  <c r="AD39" i="4" s="1"/>
  <c r="Z37" i="4"/>
  <c r="AG37" i="4" s="1"/>
  <c r="AS37" i="4" s="1"/>
  <c r="Y37" i="4"/>
  <c r="AF37" i="4" s="1"/>
  <c r="AR37" i="4" s="1"/>
  <c r="X37" i="4"/>
  <c r="AE37" i="4" s="1"/>
  <c r="AQ37" i="4" s="1"/>
  <c r="W37" i="4"/>
  <c r="AD37" i="4" s="1"/>
  <c r="Z36" i="4"/>
  <c r="AG36" i="4" s="1"/>
  <c r="AS36" i="4" s="1"/>
  <c r="Y36" i="4"/>
  <c r="AF36" i="4" s="1"/>
  <c r="AR36" i="4" s="1"/>
  <c r="X36" i="4"/>
  <c r="AE36" i="4" s="1"/>
  <c r="AQ36" i="4" s="1"/>
  <c r="W36" i="4"/>
  <c r="AD36" i="4" s="1"/>
  <c r="Z35" i="4"/>
  <c r="AG35" i="4" s="1"/>
  <c r="AS35" i="4" s="1"/>
  <c r="Y35" i="4"/>
  <c r="AF35" i="4" s="1"/>
  <c r="AR35" i="4" s="1"/>
  <c r="X35" i="4"/>
  <c r="AE35" i="4" s="1"/>
  <c r="AQ35" i="4" s="1"/>
  <c r="W35" i="4"/>
  <c r="AD35" i="4" s="1"/>
  <c r="Z33" i="4"/>
  <c r="AG33" i="4" s="1"/>
  <c r="AS33" i="4" s="1"/>
  <c r="Y33" i="4"/>
  <c r="AF33" i="4" s="1"/>
  <c r="AR33" i="4" s="1"/>
  <c r="X33" i="4"/>
  <c r="AE33" i="4" s="1"/>
  <c r="AQ33" i="4" s="1"/>
  <c r="W33" i="4"/>
  <c r="AD33" i="4" s="1"/>
  <c r="Z32" i="4"/>
  <c r="AG32" i="4" s="1"/>
  <c r="AS32" i="4" s="1"/>
  <c r="Y32" i="4"/>
  <c r="AF32" i="4" s="1"/>
  <c r="AR32" i="4" s="1"/>
  <c r="X32" i="4"/>
  <c r="AE32" i="4" s="1"/>
  <c r="AQ32" i="4" s="1"/>
  <c r="W32" i="4"/>
  <c r="AD32" i="4" s="1"/>
  <c r="Z31" i="4"/>
  <c r="AG31" i="4" s="1"/>
  <c r="AS31" i="4" s="1"/>
  <c r="Y31" i="4"/>
  <c r="AF31" i="4" s="1"/>
  <c r="AR31" i="4" s="1"/>
  <c r="X31" i="4"/>
  <c r="AE31" i="4" s="1"/>
  <c r="AQ31" i="4" s="1"/>
  <c r="W31" i="4"/>
  <c r="AD31" i="4" s="1"/>
  <c r="Z29" i="4"/>
  <c r="AG29" i="4" s="1"/>
  <c r="AS29" i="4" s="1"/>
  <c r="Y29" i="4"/>
  <c r="AF29" i="4" s="1"/>
  <c r="AR29" i="4" s="1"/>
  <c r="X29" i="4"/>
  <c r="AE29" i="4" s="1"/>
  <c r="AQ29" i="4" s="1"/>
  <c r="W29" i="4"/>
  <c r="AD29" i="4" s="1"/>
  <c r="X49" i="4"/>
  <c r="AE49" i="4" s="1"/>
  <c r="AQ49" i="4" s="1"/>
  <c r="Z47" i="4"/>
  <c r="AG47" i="4" s="1"/>
  <c r="AS47" i="4" s="1"/>
  <c r="Y44" i="4"/>
  <c r="AF44" i="4" s="1"/>
  <c r="AR44" i="4" s="1"/>
  <c r="X43" i="4"/>
  <c r="AE43" i="4" s="1"/>
  <c r="AQ43" i="4" s="1"/>
  <c r="Z41" i="4"/>
  <c r="AG41" i="4" s="1"/>
  <c r="AS41" i="4" s="1"/>
  <c r="Y40" i="4"/>
  <c r="AF40" i="4" s="1"/>
  <c r="AR40" i="4" s="1"/>
  <c r="W41" i="4"/>
  <c r="AD41" i="4" s="1"/>
  <c r="Z75" i="4"/>
  <c r="AG75" i="4" s="1"/>
  <c r="AS75" i="4" s="1"/>
  <c r="Z25" i="4"/>
  <c r="AG25" i="4" s="1"/>
  <c r="AS25" i="4" s="1"/>
  <c r="Y23" i="4"/>
  <c r="AF23" i="4" s="1"/>
  <c r="AR23" i="4" s="1"/>
  <c r="X21" i="4"/>
  <c r="AE21" i="4" s="1"/>
  <c r="AQ21" i="4" s="1"/>
  <c r="W19" i="4"/>
  <c r="AD19" i="4" s="1"/>
  <c r="Z17" i="4"/>
  <c r="AG17" i="4" s="1"/>
  <c r="AS17" i="4" s="1"/>
  <c r="Y15" i="4"/>
  <c r="AF15" i="4" s="1"/>
  <c r="AR15" i="4" s="1"/>
  <c r="Z14" i="4"/>
  <c r="AG14" i="4" s="1"/>
  <c r="AS14" i="4" s="1"/>
  <c r="X14" i="4"/>
  <c r="AE14" i="4" s="1"/>
  <c r="AQ14" i="4" s="1"/>
  <c r="W14" i="4"/>
  <c r="AD14" i="4" s="1"/>
  <c r="W11" i="4"/>
  <c r="AD11" i="4" s="1"/>
  <c r="Z11" i="4"/>
  <c r="AG11" i="4" s="1"/>
  <c r="AS11" i="4" s="1"/>
  <c r="Y49" i="4"/>
  <c r="AF49" i="4" s="1"/>
  <c r="AR49" i="4" s="1"/>
  <c r="Z44" i="4"/>
  <c r="AG44" i="4" s="1"/>
  <c r="AS44" i="4" s="1"/>
  <c r="W25" i="4"/>
  <c r="AD25" i="4" s="1"/>
  <c r="Z23" i="4"/>
  <c r="AG23" i="4" s="1"/>
  <c r="AS23" i="4" s="1"/>
  <c r="Y21" i="4"/>
  <c r="AF21" i="4" s="1"/>
  <c r="AR21" i="4" s="1"/>
  <c r="X19" i="4"/>
  <c r="AE19" i="4" s="1"/>
  <c r="AQ19" i="4" s="1"/>
  <c r="W17" i="4"/>
  <c r="AD17" i="4" s="1"/>
  <c r="Z15" i="4"/>
  <c r="AG15" i="4" s="1"/>
  <c r="AS15" i="4" s="1"/>
  <c r="X11" i="4"/>
  <c r="AE11" i="4" s="1"/>
  <c r="AQ11" i="4" s="1"/>
  <c r="Z21" i="4"/>
  <c r="AG21" i="4" s="1"/>
  <c r="AS21" i="4" s="1"/>
  <c r="X17" i="4"/>
  <c r="AE17" i="4" s="1"/>
  <c r="AQ17" i="4" s="1"/>
  <c r="X15" i="4"/>
  <c r="AE15" i="4" s="1"/>
  <c r="AQ15" i="4" s="1"/>
  <c r="Z13" i="4"/>
  <c r="AG13" i="4" s="1"/>
  <c r="AS13" i="4" s="1"/>
  <c r="X13" i="4"/>
  <c r="AE13" i="4" s="1"/>
  <c r="AQ13" i="4" s="1"/>
  <c r="Z12" i="4"/>
  <c r="AG12" i="4" s="1"/>
  <c r="AS12" i="4" s="1"/>
  <c r="X12" i="4"/>
  <c r="AE12" i="4" s="1"/>
  <c r="AQ12" i="4" s="1"/>
  <c r="Z26" i="4"/>
  <c r="AG26" i="4" s="1"/>
  <c r="AS26" i="4" s="1"/>
  <c r="X26" i="4"/>
  <c r="AE26" i="4" s="1"/>
  <c r="AQ26" i="4" s="1"/>
  <c r="Z22" i="4"/>
  <c r="AG22" i="4" s="1"/>
  <c r="AS22" i="4" s="1"/>
  <c r="X22" i="4"/>
  <c r="AE22" i="4" s="1"/>
  <c r="AQ22" i="4" s="1"/>
  <c r="Z18" i="4"/>
  <c r="AG18" i="4" s="1"/>
  <c r="AS18" i="4" s="1"/>
  <c r="X18" i="4"/>
  <c r="AE18" i="4" s="1"/>
  <c r="AQ18" i="4" s="1"/>
  <c r="X25" i="4"/>
  <c r="AE25" i="4" s="1"/>
  <c r="AQ25" i="4" s="1"/>
  <c r="Z19" i="4"/>
  <c r="AG19" i="4" s="1"/>
  <c r="AS19" i="4" s="1"/>
  <c r="W15" i="4"/>
  <c r="AD15" i="4" s="1"/>
  <c r="Y13" i="4"/>
  <c r="AF13" i="4" s="1"/>
  <c r="AR13" i="4" s="1"/>
  <c r="W13" i="4"/>
  <c r="AD13" i="4" s="1"/>
  <c r="Y24" i="4"/>
  <c r="AF24" i="4" s="1"/>
  <c r="AR24" i="4" s="1"/>
  <c r="W24" i="4"/>
  <c r="AD24" i="4" s="1"/>
  <c r="Y20" i="4"/>
  <c r="AF20" i="4" s="1"/>
  <c r="AR20" i="4" s="1"/>
  <c r="Y16" i="4"/>
  <c r="AF16" i="4" s="1"/>
  <c r="AR16" i="4" s="1"/>
  <c r="W16" i="4"/>
  <c r="AD16" i="4" s="1"/>
  <c r="W23" i="4"/>
  <c r="AD23" i="4" s="1"/>
  <c r="Y19" i="4"/>
  <c r="AF19" i="4" s="1"/>
  <c r="AR19" i="4" s="1"/>
  <c r="W47" i="4"/>
  <c r="AD47" i="4" s="1"/>
  <c r="Y43" i="4"/>
  <c r="AF43" i="4" s="1"/>
  <c r="AR43" i="4" s="1"/>
  <c r="Z40" i="4"/>
  <c r="AG40" i="4" s="1"/>
  <c r="AS40" i="4" s="1"/>
  <c r="Y25" i="4"/>
  <c r="AF25" i="4" s="1"/>
  <c r="AR25" i="4" s="1"/>
  <c r="W21" i="4"/>
  <c r="AD21" i="4" s="1"/>
  <c r="X42" i="4"/>
  <c r="AE42" i="4" s="1"/>
  <c r="AQ42" i="4" s="1"/>
  <c r="X23" i="4"/>
  <c r="AE23" i="4" s="1"/>
  <c r="AQ23" i="4" s="1"/>
  <c r="W12" i="4"/>
  <c r="AD12" i="4" s="1"/>
  <c r="W20" i="4"/>
  <c r="AD20" i="4" s="1"/>
  <c r="Y17" i="4"/>
  <c r="AF17" i="4" s="1"/>
  <c r="AR17" i="4" s="1"/>
  <c r="Y78" i="4"/>
  <c r="AF78" i="4" s="1"/>
  <c r="AR78" i="4" s="1"/>
  <c r="W56" i="4"/>
  <c r="AD56" i="4" s="1"/>
  <c r="W38" i="4"/>
  <c r="AD38" i="4" s="1"/>
  <c r="Y48" i="4"/>
  <c r="AF48" i="4" s="1"/>
  <c r="AR48" i="4" s="1"/>
  <c r="X34" i="4"/>
  <c r="AE34" i="4" s="1"/>
  <c r="AQ34" i="4" s="1"/>
  <c r="Y18" i="4"/>
  <c r="AF18" i="4" s="1"/>
  <c r="AR18" i="4" s="1"/>
  <c r="Y70" i="4"/>
  <c r="AF70" i="4" s="1"/>
  <c r="AR70" i="4" s="1"/>
  <c r="W70" i="4"/>
  <c r="AD70" i="4" s="1"/>
  <c r="Y52" i="4"/>
  <c r="AF52" i="4" s="1"/>
  <c r="AR52" i="4" s="1"/>
  <c r="W48" i="4"/>
  <c r="AD48" i="4" s="1"/>
  <c r="Y30" i="4"/>
  <c r="AF30" i="4" s="1"/>
  <c r="AR30" i="4" s="1"/>
  <c r="W30" i="4"/>
  <c r="AD30" i="4" s="1"/>
  <c r="Z78" i="4"/>
  <c r="AG78" i="4" s="1"/>
  <c r="AS78" i="4" s="1"/>
  <c r="X74" i="4"/>
  <c r="AE74" i="4" s="1"/>
  <c r="AQ74" i="4" s="1"/>
  <c r="Z56" i="4"/>
  <c r="AG56" i="4" s="1"/>
  <c r="AS56" i="4" s="1"/>
  <c r="X56" i="4"/>
  <c r="AE56" i="4" s="1"/>
  <c r="AQ56" i="4" s="1"/>
  <c r="Z34" i="4"/>
  <c r="AG34" i="4" s="1"/>
  <c r="AS34" i="4" s="1"/>
  <c r="W42" i="4"/>
  <c r="AD42" i="4" s="1"/>
  <c r="X16" i="4"/>
  <c r="AE16" i="4" s="1"/>
  <c r="AQ16" i="4" s="1"/>
  <c r="X24" i="4"/>
  <c r="AE24" i="4" s="1"/>
  <c r="AQ24" i="4" s="1"/>
  <c r="Y22" i="4"/>
  <c r="AF22" i="4" s="1"/>
  <c r="AR22" i="4" s="1"/>
  <c r="W78" i="4"/>
  <c r="AD78" i="4" s="1"/>
  <c r="Y38" i="4"/>
  <c r="AF38" i="4" s="1"/>
  <c r="AR38" i="4" s="1"/>
  <c r="Y66" i="4"/>
  <c r="AF66" i="4" s="1"/>
  <c r="AR66" i="4" s="1"/>
  <c r="Y26" i="4"/>
  <c r="AF26" i="4" s="1"/>
  <c r="AR26" i="4" s="1"/>
  <c r="Z74" i="4"/>
  <c r="AG74" i="4" s="1"/>
  <c r="AS74" i="4" s="1"/>
  <c r="X78" i="4"/>
  <c r="AE78" i="4" s="1"/>
  <c r="AQ78" i="4" s="1"/>
  <c r="Z60" i="4"/>
  <c r="AG60" i="4" s="1"/>
  <c r="AS60" i="4" s="1"/>
  <c r="X60" i="4"/>
  <c r="AE60" i="4" s="1"/>
  <c r="AQ60" i="4" s="1"/>
  <c r="Z38" i="4"/>
  <c r="AG38" i="4" s="1"/>
  <c r="AS38" i="4" s="1"/>
  <c r="X38" i="4"/>
  <c r="AE38" i="4" s="1"/>
  <c r="AQ38" i="4" s="1"/>
  <c r="Z70" i="4"/>
  <c r="AG70" i="4" s="1"/>
  <c r="AS70" i="4" s="1"/>
  <c r="X66" i="4"/>
  <c r="AE66" i="4" s="1"/>
  <c r="AQ66" i="4" s="1"/>
  <c r="Z48" i="4"/>
  <c r="AG48" i="4" s="1"/>
  <c r="AS48" i="4" s="1"/>
  <c r="W60" i="4"/>
  <c r="AD60" i="4" s="1"/>
  <c r="Y42" i="4"/>
  <c r="AF42" i="4" s="1"/>
  <c r="AR42" i="4" s="1"/>
  <c r="W34" i="4"/>
  <c r="AD34" i="4" s="1"/>
  <c r="X48" i="4"/>
  <c r="AE48" i="4" s="1"/>
  <c r="AQ48" i="4" s="1"/>
  <c r="W18" i="4"/>
  <c r="AD18" i="4" s="1"/>
  <c r="W26" i="4"/>
  <c r="AD26" i="4" s="1"/>
  <c r="X20" i="4"/>
  <c r="AE20" i="4" s="1"/>
  <c r="AQ20" i="4" s="1"/>
  <c r="Y60" i="4"/>
  <c r="AF60" i="4" s="1"/>
  <c r="AR60" i="4" s="1"/>
  <c r="W66" i="4"/>
  <c r="AD66" i="4" s="1"/>
  <c r="Z42" i="4"/>
  <c r="AG42" i="4" s="1"/>
  <c r="AS42" i="4" s="1"/>
  <c r="Y14" i="4"/>
  <c r="AF14" i="4" s="1"/>
  <c r="AR14" i="4" s="1"/>
  <c r="Z20" i="4"/>
  <c r="AG20" i="4" s="1"/>
  <c r="AS20" i="4" s="1"/>
  <c r="Z66" i="4"/>
  <c r="AG66" i="4" s="1"/>
  <c r="AS66" i="4" s="1"/>
  <c r="X70" i="4"/>
  <c r="AE70" i="4" s="1"/>
  <c r="AQ70" i="4" s="1"/>
  <c r="Z52" i="4"/>
  <c r="AG52" i="4" s="1"/>
  <c r="AS52" i="4" s="1"/>
  <c r="X52" i="4"/>
  <c r="AE52" i="4" s="1"/>
  <c r="AQ52" i="4" s="1"/>
  <c r="Z30" i="4"/>
  <c r="AG30" i="4" s="1"/>
  <c r="AS30" i="4" s="1"/>
  <c r="X30" i="4"/>
  <c r="AE30" i="4" s="1"/>
  <c r="AQ30" i="4" s="1"/>
  <c r="Y74" i="4"/>
  <c r="AF74" i="4" s="1"/>
  <c r="AR74" i="4" s="1"/>
  <c r="W74" i="4"/>
  <c r="AD74" i="4" s="1"/>
  <c r="Y56" i="4"/>
  <c r="AF56" i="4" s="1"/>
  <c r="AR56" i="4" s="1"/>
  <c r="W52" i="4"/>
  <c r="AD52" i="4" s="1"/>
  <c r="Y34" i="4"/>
  <c r="AF34" i="4" s="1"/>
  <c r="AR34" i="4" s="1"/>
  <c r="Y11" i="4"/>
  <c r="AF11" i="4" s="1"/>
  <c r="AR11" i="4" s="1"/>
  <c r="Z24" i="4"/>
  <c r="AG24" i="4" s="1"/>
  <c r="AS24" i="4" s="1"/>
  <c r="Z16" i="4"/>
  <c r="AG16" i="4" s="1"/>
  <c r="AS16" i="4" s="1"/>
  <c r="Y12" i="4"/>
  <c r="AF12" i="4" s="1"/>
  <c r="AR12" i="4" s="1"/>
  <c r="W22" i="4"/>
  <c r="AD22" i="4" s="1"/>
  <c r="AM22" i="4" l="1"/>
  <c r="AL22" i="4"/>
  <c r="AK22" i="4"/>
  <c r="AP22" i="4"/>
  <c r="AN22" i="4" s="1"/>
  <c r="AP78" i="4"/>
  <c r="AN78" i="4" s="1"/>
  <c r="AK78" i="4"/>
  <c r="AM78" i="4"/>
  <c r="AL78" i="4"/>
  <c r="AL48" i="4"/>
  <c r="AP48" i="4"/>
  <c r="AN48" i="4" s="1"/>
  <c r="AM48" i="4"/>
  <c r="AK48" i="4"/>
  <c r="AM12" i="4"/>
  <c r="AL12" i="4"/>
  <c r="AK12" i="4"/>
  <c r="AP12" i="4"/>
  <c r="AN12" i="4" s="1"/>
  <c r="AP75" i="4"/>
  <c r="AN75" i="4" s="1"/>
  <c r="AK75" i="4"/>
  <c r="AM75" i="4"/>
  <c r="AL75" i="4"/>
  <c r="AP34" i="4"/>
  <c r="AN34" i="4" s="1"/>
  <c r="AK34" i="4"/>
  <c r="AM34" i="4"/>
  <c r="AL34" i="4"/>
  <c r="AP23" i="4"/>
  <c r="AN23" i="4" s="1"/>
  <c r="AK23" i="4"/>
  <c r="AL23" i="4"/>
  <c r="AM23" i="4"/>
  <c r="AM24" i="4"/>
  <c r="AL24" i="4"/>
  <c r="AK24" i="4"/>
  <c r="AP24" i="4"/>
  <c r="AN24" i="4" s="1"/>
  <c r="AM15" i="4"/>
  <c r="AL15" i="4"/>
  <c r="AK15" i="4"/>
  <c r="AP15" i="4"/>
  <c r="AN15" i="4" s="1"/>
  <c r="AP19" i="4"/>
  <c r="AN19" i="4" s="1"/>
  <c r="AK19" i="4"/>
  <c r="AM19" i="4"/>
  <c r="AL19" i="4"/>
  <c r="AP29" i="4"/>
  <c r="AN29" i="4" s="1"/>
  <c r="AK29" i="4"/>
  <c r="AM29" i="4"/>
  <c r="AL29" i="4"/>
  <c r="AP31" i="4"/>
  <c r="AN31" i="4" s="1"/>
  <c r="AK31" i="4"/>
  <c r="AM31" i="4"/>
  <c r="AL31" i="4"/>
  <c r="AP32" i="4"/>
  <c r="AN32" i="4" s="1"/>
  <c r="AK32" i="4"/>
  <c r="AM32" i="4"/>
  <c r="AL32" i="4"/>
  <c r="AP33" i="4"/>
  <c r="AN33" i="4" s="1"/>
  <c r="AK33" i="4"/>
  <c r="AM33" i="4"/>
  <c r="AL33" i="4"/>
  <c r="AP35" i="4"/>
  <c r="AN35" i="4" s="1"/>
  <c r="AK35" i="4"/>
  <c r="AM35" i="4"/>
  <c r="AL35" i="4"/>
  <c r="AP36" i="4"/>
  <c r="AN36" i="4" s="1"/>
  <c r="AK36" i="4"/>
  <c r="AM36" i="4"/>
  <c r="AL36" i="4"/>
  <c r="AP37" i="4"/>
  <c r="AN37" i="4" s="1"/>
  <c r="AK37" i="4"/>
  <c r="AM37" i="4"/>
  <c r="AL37" i="4"/>
  <c r="AP39" i="4"/>
  <c r="AN39" i="4" s="1"/>
  <c r="AK39" i="4"/>
  <c r="AM39" i="4"/>
  <c r="AL39" i="4"/>
  <c r="AL40" i="4"/>
  <c r="AM40" i="4"/>
  <c r="AK40" i="4"/>
  <c r="AP40" i="4"/>
  <c r="AN40" i="4" s="1"/>
  <c r="AP77" i="4"/>
  <c r="AN77" i="4" s="1"/>
  <c r="AK77" i="4"/>
  <c r="AM77" i="4"/>
  <c r="AL77" i="4"/>
  <c r="AP72" i="4"/>
  <c r="AN72" i="4" s="1"/>
  <c r="AK72" i="4"/>
  <c r="AL72" i="4"/>
  <c r="AM72" i="4"/>
  <c r="AP71" i="4"/>
  <c r="AN71" i="4" s="1"/>
  <c r="AK71" i="4"/>
  <c r="AM71" i="4"/>
  <c r="AL71" i="4"/>
  <c r="AP79" i="4"/>
  <c r="AN79" i="4" s="1"/>
  <c r="AK79" i="4"/>
  <c r="AM79" i="4"/>
  <c r="AL79" i="4"/>
  <c r="AP80" i="4"/>
  <c r="AN80" i="4" s="1"/>
  <c r="AK80" i="4"/>
  <c r="AM80" i="4"/>
  <c r="AL80" i="4"/>
  <c r="AM14" i="4"/>
  <c r="AP14" i="4"/>
  <c r="AN14" i="4" s="1"/>
  <c r="AL14" i="4"/>
  <c r="AK14" i="4"/>
  <c r="AL44" i="4"/>
  <c r="AM44" i="4"/>
  <c r="AK44" i="4"/>
  <c r="AP44" i="4"/>
  <c r="AN44" i="4" s="1"/>
  <c r="AL65" i="4"/>
  <c r="AP65" i="4"/>
  <c r="AN65" i="4" s="1"/>
  <c r="AM65" i="4"/>
  <c r="AK65" i="4"/>
  <c r="AM52" i="4"/>
  <c r="AL52" i="4"/>
  <c r="AP52" i="4"/>
  <c r="AN52" i="4" s="1"/>
  <c r="AK52" i="4"/>
  <c r="AM26" i="4"/>
  <c r="AL26" i="4"/>
  <c r="AK26" i="4"/>
  <c r="AP26" i="4"/>
  <c r="AN26" i="4" s="1"/>
  <c r="AP30" i="4"/>
  <c r="AN30" i="4" s="1"/>
  <c r="AK30" i="4"/>
  <c r="AM30" i="4"/>
  <c r="AL30" i="4"/>
  <c r="AP70" i="4"/>
  <c r="AN70" i="4" s="1"/>
  <c r="AK70" i="4"/>
  <c r="AM70" i="4"/>
  <c r="AL70" i="4"/>
  <c r="AM16" i="4"/>
  <c r="AL16" i="4"/>
  <c r="AK16" i="4"/>
  <c r="AP16" i="4"/>
  <c r="AN16" i="4" s="1"/>
  <c r="AL41" i="4"/>
  <c r="AK41" i="4"/>
  <c r="AP41" i="4"/>
  <c r="AN41" i="4" s="1"/>
  <c r="AM41" i="4"/>
  <c r="AL49" i="4"/>
  <c r="AM49" i="4"/>
  <c r="AK49" i="4"/>
  <c r="AP49" i="4"/>
  <c r="AN49" i="4" s="1"/>
  <c r="AM51" i="4"/>
  <c r="AL51" i="4"/>
  <c r="AP51" i="4"/>
  <c r="AN51" i="4" s="1"/>
  <c r="AK51" i="4"/>
  <c r="AM53" i="4"/>
  <c r="AL53" i="4"/>
  <c r="AK53" i="4"/>
  <c r="AP53" i="4"/>
  <c r="AN53" i="4" s="1"/>
  <c r="AM54" i="4"/>
  <c r="AL54" i="4"/>
  <c r="AP54" i="4"/>
  <c r="AN54" i="4" s="1"/>
  <c r="AK54" i="4"/>
  <c r="AM55" i="4"/>
  <c r="AL55" i="4"/>
  <c r="AP55" i="4"/>
  <c r="AN55" i="4" s="1"/>
  <c r="AK55" i="4"/>
  <c r="AM57" i="4"/>
  <c r="AL57" i="4"/>
  <c r="AK57" i="4"/>
  <c r="AP57" i="4"/>
  <c r="AN57" i="4" s="1"/>
  <c r="AM58" i="4"/>
  <c r="AL58" i="4"/>
  <c r="AP58" i="4"/>
  <c r="AN58" i="4" s="1"/>
  <c r="AK58" i="4"/>
  <c r="AM59" i="4"/>
  <c r="AL59" i="4"/>
  <c r="AP59" i="4"/>
  <c r="AN59" i="4" s="1"/>
  <c r="AK59" i="4"/>
  <c r="AM61" i="4"/>
  <c r="AL61" i="4"/>
  <c r="AK61" i="4"/>
  <c r="AP61" i="4"/>
  <c r="AN61" i="4" s="1"/>
  <c r="AP73" i="4"/>
  <c r="AN73" i="4" s="1"/>
  <c r="AK73" i="4"/>
  <c r="AM73" i="4"/>
  <c r="AL73" i="4"/>
  <c r="AM67" i="4"/>
  <c r="AL67" i="4"/>
  <c r="AP67" i="4"/>
  <c r="AN67" i="4" s="1"/>
  <c r="AK67" i="4"/>
  <c r="AM68" i="4"/>
  <c r="AL68" i="4"/>
  <c r="AP68" i="4"/>
  <c r="AN68" i="4" s="1"/>
  <c r="AK68" i="4"/>
  <c r="AM69" i="4"/>
  <c r="AL69" i="4"/>
  <c r="AK69" i="4"/>
  <c r="AP69" i="4"/>
  <c r="AN69" i="4" s="1"/>
  <c r="AP74" i="4"/>
  <c r="AN74" i="4" s="1"/>
  <c r="AK74" i="4"/>
  <c r="AM74" i="4"/>
  <c r="AL74" i="4"/>
  <c r="AL42" i="4"/>
  <c r="AP42" i="4"/>
  <c r="AN42" i="4" s="1"/>
  <c r="AM42" i="4"/>
  <c r="AK42" i="4"/>
  <c r="AM56" i="4"/>
  <c r="AL56" i="4"/>
  <c r="AP56" i="4"/>
  <c r="AN56" i="4" s="1"/>
  <c r="AK56" i="4"/>
  <c r="AM66" i="4"/>
  <c r="AL66" i="4"/>
  <c r="AP66" i="4"/>
  <c r="AN66" i="4" s="1"/>
  <c r="AK66" i="4"/>
  <c r="AM18" i="4"/>
  <c r="AL18" i="4"/>
  <c r="AK18" i="4"/>
  <c r="AP18" i="4"/>
  <c r="AN18" i="4" s="1"/>
  <c r="AM60" i="4"/>
  <c r="AL60" i="4"/>
  <c r="AP60" i="4"/>
  <c r="AN60" i="4" s="1"/>
  <c r="AK60" i="4"/>
  <c r="AP38" i="4"/>
  <c r="AN38" i="4" s="1"/>
  <c r="AK38" i="4"/>
  <c r="AM38" i="4"/>
  <c r="AL38" i="4"/>
  <c r="AM20" i="4"/>
  <c r="AL20" i="4"/>
  <c r="AK20" i="4"/>
  <c r="AP20" i="4"/>
  <c r="AN20" i="4" s="1"/>
  <c r="AP21" i="4"/>
  <c r="AN21" i="4" s="1"/>
  <c r="AK21" i="4"/>
  <c r="AL21" i="4"/>
  <c r="AM21" i="4"/>
  <c r="AL47" i="4"/>
  <c r="AK47" i="4"/>
  <c r="AP47" i="4"/>
  <c r="AN47" i="4" s="1"/>
  <c r="AM47" i="4"/>
  <c r="AM13" i="4"/>
  <c r="AL13" i="4"/>
  <c r="AK13" i="4"/>
  <c r="AP13" i="4"/>
  <c r="AN13" i="4" s="1"/>
  <c r="AP17" i="4"/>
  <c r="AN17" i="4" s="1"/>
  <c r="AK17" i="4"/>
  <c r="AM17" i="4"/>
  <c r="AL17" i="4"/>
  <c r="AP25" i="4"/>
  <c r="AN25" i="4" s="1"/>
  <c r="AK25" i="4"/>
  <c r="AM25" i="4"/>
  <c r="AL25" i="4"/>
  <c r="AM11" i="4"/>
  <c r="AL11" i="4"/>
  <c r="AK11" i="4"/>
  <c r="AP11" i="4"/>
  <c r="AN11" i="4" s="1"/>
  <c r="AL43" i="4"/>
  <c r="AM43" i="4"/>
  <c r="AK43" i="4"/>
  <c r="AP43" i="4"/>
  <c r="AN43" i="4" s="1"/>
  <c r="AL62" i="4"/>
  <c r="AK62" i="4"/>
  <c r="AP62" i="4"/>
  <c r="AN62" i="4" s="1"/>
  <c r="AM62" i="4"/>
  <c r="AL50" i="4"/>
  <c r="AM50" i="4"/>
  <c r="AK50" i="4"/>
  <c r="AP50" i="4"/>
  <c r="AN50" i="4" s="1"/>
  <c r="AP76" i="4"/>
  <c r="AN76" i="4" s="1"/>
  <c r="AK76" i="4"/>
  <c r="AL76" i="4"/>
  <c r="AM76" i="4"/>
</calcChain>
</file>

<file path=xl/sharedStrings.xml><?xml version="1.0" encoding="utf-8"?>
<sst xmlns="http://schemas.openxmlformats.org/spreadsheetml/2006/main" count="425" uniqueCount="170">
  <si>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</si>
  <si>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</si>
  <si>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</si>
  <si>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</si>
  <si>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</si>
  <si>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</si>
  <si>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</si>
  <si>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</si>
  <si>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</si>
  <si>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</si>
  <si>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Enter fluorescence measurements into blue cells</t>
  </si>
  <si>
    <t>uM Fluorescein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</si>
  <si>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</si>
  <si>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</si>
  <si>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</si>
  <si>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</si>
  <si>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</si>
  <si>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</si>
  <si>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</si>
  <si>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</si>
  <si>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Blank media</t>
  </si>
  <si>
    <t>Raw Fluorescence</t>
  </si>
  <si>
    <t>Replicate 6</t>
  </si>
  <si>
    <t>Replicate 5</t>
  </si>
  <si>
    <t>OD600/Abs600</t>
  </si>
  <si>
    <t>Unit Scaling Factors:</t>
  </si>
  <si>
    <t>Fluorescence - Background</t>
  </si>
  <si>
    <t>Summary Statistics</t>
  </si>
  <si>
    <t>Geo. Mean</t>
  </si>
  <si>
    <t>Geo. Std. Dev.</t>
  </si>
  <si>
    <t>OD - Background</t>
  </si>
  <si>
    <t>Blank mean:</t>
  </si>
  <si>
    <t>These are imported from the prior two sheets</t>
  </si>
  <si>
    <t>Ln uM FITC / OD600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</si>
  <si>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</si>
  <si>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</si>
  <si>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</si>
  <si>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Sample set:</t>
  </si>
  <si>
    <t>Hour 0:</t>
  </si>
  <si>
    <t>Hour 2:</t>
  </si>
  <si>
    <t>Hour 4:</t>
  </si>
  <si>
    <t>Hour 6:</t>
  </si>
  <si>
    <t>LUDOX-HS40</t>
  </si>
  <si>
    <t>If you have more replicates, unhide the extra columns</t>
  </si>
  <si>
    <t>Negative Control (Colony 1)</t>
  </si>
  <si>
    <t>Negative Control (Colony 2)</t>
  </si>
  <si>
    <t>Positive Control (Colony 1)</t>
  </si>
  <si>
    <t>Positive Control (Colony 2)</t>
  </si>
  <si>
    <t>Test Device 1: J23101.BCD2.E0040.B0015 (Colony 2)</t>
  </si>
  <si>
    <t>Test Device 2: J23106.BCD2.E0040.B0015 (Colony 1)</t>
  </si>
  <si>
    <t>Test Device 1: J23101.BCD2.E0040.B0015 (Colony 1)</t>
  </si>
  <si>
    <t>Test Device 2: J23106.BCD2.E0040.B0015 (Colony 2)</t>
  </si>
  <si>
    <t>Test Device 3: J23117.BCD2.E0040.B0015 (Colony 1)</t>
  </si>
  <si>
    <t>Test Device 3: J23117.BCD2.E0040.B0015 (Colony 2)</t>
  </si>
  <si>
    <t>Test Device 4: J23101+I13504 (Colony 1)</t>
  </si>
  <si>
    <t>Test Device 4: J23101+I13504 (Colony 2)</t>
  </si>
  <si>
    <t>Test Device 5: J23106+I13504 (Colony 1)</t>
  </si>
  <si>
    <t>Test Device 5: J23106+I13504 (Colony 2)</t>
  </si>
  <si>
    <t>Test Device 6: J23117+I13504 (Colony 1)</t>
  </si>
  <si>
    <t>Test Device 6: J23117+I13504 (Colony 2)</t>
  </si>
  <si>
    <t>H2O</t>
  </si>
  <si>
    <t>Reference value is for 100uL of LUDOX-HS40 in a well of a standard 96-well flat-bottom plate</t>
  </si>
  <si>
    <t>Enter Abs600 absorbance measurements into blue cells</t>
  </si>
  <si>
    <t>Raw Abs600</t>
  </si>
  <si>
    <t>uM Fluorescein / OD600</t>
  </si>
  <si>
    <t>uM Fluorescein/a.u.</t>
  </si>
  <si>
    <t>Mean um Fluorescein/a.u.</t>
  </si>
  <si>
    <t>Raw Plate Readings</t>
  </si>
  <si>
    <t>If you followed the recommended plate layout:</t>
  </si>
  <si>
    <t>They will automatically propagate into the correct locations in the Fluorescence Measurement Sheet</t>
  </si>
  <si>
    <t>Colony 1, Replicate 1</t>
  </si>
  <si>
    <t>Colony 1, Replicate 4</t>
  </si>
  <si>
    <t>Colony 1, Replicate 3</t>
  </si>
  <si>
    <t>Colony 1, Replicate 2</t>
  </si>
  <si>
    <t>Copy fluorescence and Abs600 measurements from your plate reader into blue cells</t>
  </si>
  <si>
    <t>Colony 2, Replicate 1</t>
  </si>
  <si>
    <t>Colony 2, Replicate 2</t>
  </si>
  <si>
    <t>Colony 2, Replicate 3</t>
  </si>
  <si>
    <t>Colony 2, Replicate 4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</si>
  <si>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</si>
  <si>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</si>
  <si>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</si>
  <si>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</si>
  <si>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</si>
  <si>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</si>
  <si>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</si>
  <si>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Neg. Control</t>
  </si>
  <si>
    <t>Pos. Control</t>
  </si>
  <si>
    <t>Fluorescence Raw Readings:</t>
  </si>
  <si>
    <t>Abs600 Raw Readings:</t>
  </si>
  <si>
    <t>Enter fluorescence and Abs600 measurements into blue cells on "Raw Plate Reader Measurements"</t>
  </si>
  <si>
    <t>A1</t>
  </si>
  <si>
    <t>B1</t>
  </si>
  <si>
    <t>C3</t>
  </si>
  <si>
    <t>C2</t>
  </si>
  <si>
    <t>C1</t>
  </si>
  <si>
    <t>D1</t>
  </si>
  <si>
    <t>E1</t>
  </si>
  <si>
    <t>F1</t>
  </si>
  <si>
    <t>G1</t>
  </si>
  <si>
    <t>H1</t>
  </si>
  <si>
    <t>A2</t>
  </si>
  <si>
    <t>B2</t>
  </si>
  <si>
    <t>D2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</si>
  <si>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</si>
  <si>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</si>
  <si>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</si>
  <si>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</si>
  <si>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</si>
  <si>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</si>
  <si>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</si>
  <si>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</si>
  <si>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</si>
  <si>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</si>
  <si>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</si>
  <si>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</si>
  <si>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</si>
  <si>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</si>
  <si>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</si>
  <si>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</si>
  <si>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</si>
  <si>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</si>
  <si>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</si>
  <si>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</si>
  <si>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</si>
  <si>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</si>
  <si>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C8</t>
  </si>
  <si>
    <t>C9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</si>
  <si>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</si>
  <si>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</si>
  <si>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</si>
  <si>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</si>
  <si>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</si>
  <si>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</si>
  <si>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</si>
  <si>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</si>
  <si>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</si>
  <si>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</si>
  <si>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</si>
  <si>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</si>
  <si>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</si>
  <si>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</si>
  <si>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F3</t>
  </si>
  <si>
    <t>F4</t>
  </si>
  <si>
    <t>F5</t>
  </si>
  <si>
    <t>F6</t>
  </si>
  <si>
    <t>F7</t>
  </si>
  <si>
    <t>F8</t>
  </si>
  <si>
    <t>F9</t>
  </si>
  <si>
    <t>G3</t>
  </si>
  <si>
    <t>G4</t>
  </si>
  <si>
    <t>G5</t>
  </si>
  <si>
    <t>G6</t>
  </si>
  <si>
    <t>G7</t>
  </si>
  <si>
    <t>G8</t>
  </si>
  <si>
    <t>G9</t>
  </si>
  <si>
    <t>H3</t>
  </si>
  <si>
    <t>H4</t>
  </si>
  <si>
    <t>H5</t>
  </si>
  <si>
    <t>H6</t>
  </si>
  <si>
    <t>H7</t>
  </si>
  <si>
    <t>H8</t>
  </si>
  <si>
    <t>H9</t>
  </si>
  <si>
    <t>Plate pattern:</t>
  </si>
  <si>
    <t>They will be copied into the green cells on this sheet.</t>
  </si>
  <si>
    <t>#Sat</t>
  </si>
  <si>
    <t>2h</t>
  </si>
  <si>
    <t>4h</t>
  </si>
  <si>
    <t>0h</t>
  </si>
  <si>
    <t>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</si>
</sst>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</font>
    <font>
      <b/>
      <sz val="11"/>
      <color rgb="FFFF0000"/>
      <name val="Calibri"/>
    </font>
    <font>
      <b/>
      <sz val="14"/>
      <color indexed="8"/>
      <name val="Calibri"/>
    </font>
    <font>
      <sz val="11"/>
      <color rgb="FF000000"/>
      <name val="Calibri"/>
    </font>
    <font>
      <i/>
      <sz val="11"/>
      <color rgb="FF000000"/>
      <name val="Calibri"/>
    </font>
    <font>
      <b/>
      <sz val="12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1" fontId="0" fillId="0" borderId="0" xfId="0" applyNumberFormat="1"/>
    <xf numFmtId="0" fontId="0" fillId="3" borderId="3" xfId="0" applyFill="1" applyBorder="1"/>
    <xf numFmtId="0" fontId="5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164" fontId="0" fillId="3" borderId="1" xfId="0" applyNumberFormat="1" applyFill="1" applyBorder="1"/>
    <xf numFmtId="2" fontId="0" fillId="3" borderId="1" xfId="0" applyNumberFormat="1" applyFill="1" applyBorder="1"/>
    <xf numFmtId="0" fontId="6" fillId="0" borderId="0" xfId="0" applyFont="1"/>
    <xf numFmtId="0" fontId="7" fillId="0" borderId="2" xfId="0" applyFont="1" applyBorder="1"/>
    <xf numFmtId="0" fontId="7" fillId="0" borderId="0" xfId="0" applyFont="1"/>
    <xf numFmtId="11" fontId="5" fillId="0" borderId="0" xfId="0" applyNumberFormat="1" applyFont="1"/>
    <xf numFmtId="11" fontId="0" fillId="3" borderId="3" xfId="0" applyNumberFormat="1" applyFill="1" applyBorder="1"/>
    <xf numFmtId="2" fontId="0" fillId="3" borderId="3" xfId="0" applyNumberFormat="1" applyFill="1" applyBorder="1"/>
    <xf numFmtId="0" fontId="8" fillId="0" borderId="0" xfId="0" applyFont="1"/>
    <xf numFmtId="0" fontId="1" fillId="0" borderId="0" xfId="0" applyFont="1" applyFill="1" applyBorder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0" fillId="4" borderId="1" xfId="0" applyFill="1" applyBorder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NumberFormat="1"/>
  </cellXfs>
  <cellStyles count="241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İzlenen Köprü" xfId="30" builtinId="9" hidden="1"/>
    <cellStyle name="İzlenen Köprü" xfId="32" builtinId="9" hidden="1"/>
    <cellStyle name="İzlenen Köprü" xfId="34" builtinId="9" hidden="1"/>
    <cellStyle name="İzlenen Köprü" xfId="36" builtinId="9" hidden="1"/>
    <cellStyle name="İzlenen Köprü" xfId="38" builtinId="9" hidden="1"/>
    <cellStyle name="İzlenen Köprü" xfId="40" builtinId="9" hidden="1"/>
    <cellStyle name="İzlenen Köprü" xfId="42" builtinId="9" hidden="1"/>
    <cellStyle name="İzlenen Köprü" xfId="44" builtinId="9" hidden="1"/>
    <cellStyle name="İzlenen Köprü" xfId="46" builtinId="9" hidden="1"/>
    <cellStyle name="İzlenen Köprü" xfId="48" builtinId="9" hidden="1"/>
    <cellStyle name="İzlenen Köprü" xfId="50" builtinId="9" hidden="1"/>
    <cellStyle name="İzlenen Köprü" xfId="52" builtinId="9" hidden="1"/>
    <cellStyle name="İzlenen Köprü" xfId="54" builtinId="9" hidden="1"/>
    <cellStyle name="İzlenen Köprü" xfId="56" builtinId="9" hidden="1"/>
    <cellStyle name="İzlenen Köprü" xfId="58" builtinId="9" hidden="1"/>
    <cellStyle name="İzlenen Köprü" xfId="60" builtinId="9" hidden="1"/>
    <cellStyle name="İzlenen Köprü" xfId="62" builtinId="9" hidden="1"/>
    <cellStyle name="İzlenen Köprü" xfId="64" builtinId="9" hidden="1"/>
    <cellStyle name="İzlenen Köprü" xfId="66" builtinId="9" hidden="1"/>
    <cellStyle name="İzlenen Köprü" xfId="68" builtinId="9" hidden="1"/>
    <cellStyle name="İzlenen Köprü" xfId="70" builtinId="9" hidden="1"/>
    <cellStyle name="İzlenen Köprü" xfId="72" builtinId="9" hidden="1"/>
    <cellStyle name="İzlenen Köprü" xfId="74" builtinId="9" hidden="1"/>
    <cellStyle name="İzlenen Köprü" xfId="76" builtinId="9" hidden="1"/>
    <cellStyle name="İzlenen Köprü" xfId="78" builtinId="9" hidden="1"/>
    <cellStyle name="İzlenen Köprü" xfId="80" builtinId="9" hidden="1"/>
    <cellStyle name="İzlenen Köprü" xfId="82" builtinId="9" hidden="1"/>
    <cellStyle name="İzlenen Köprü" xfId="84" builtinId="9" hidden="1"/>
    <cellStyle name="İzlenen Köprü" xfId="86" builtinId="9" hidden="1"/>
    <cellStyle name="İzlenen Köprü" xfId="88" builtinId="9" hidden="1"/>
    <cellStyle name="İzlenen Köprü" xfId="90" builtinId="9" hidden="1"/>
    <cellStyle name="İzlenen Köprü" xfId="92" builtinId="9" hidden="1"/>
    <cellStyle name="İzlenen Köprü" xfId="94" builtinId="9" hidden="1"/>
    <cellStyle name="İzlenen Köprü" xfId="96" builtinId="9" hidden="1"/>
    <cellStyle name="İzlenen Köprü" xfId="98" builtinId="9" hidden="1"/>
    <cellStyle name="İzlenen Köprü" xfId="100" builtinId="9" hidden="1"/>
    <cellStyle name="İzlenen Köprü" xfId="102" builtinId="9" hidden="1"/>
    <cellStyle name="İzlenen Köprü" xfId="104" builtinId="9" hidden="1"/>
    <cellStyle name="İzlenen Köprü" xfId="106" builtinId="9" hidden="1"/>
    <cellStyle name="İzlenen Köprü" xfId="108" builtinId="9" hidden="1"/>
    <cellStyle name="İzlenen Köprü" xfId="110" builtinId="9" hidden="1"/>
    <cellStyle name="İzlenen Köprü" xfId="112" builtinId="9" hidden="1"/>
    <cellStyle name="İzlenen Köprü" xfId="114" builtinId="9" hidden="1"/>
    <cellStyle name="İzlenen Köprü" xfId="116" builtinId="9" hidden="1"/>
    <cellStyle name="İzlenen Köprü" xfId="118" builtinId="9" hidden="1"/>
    <cellStyle name="İzlenen Köprü" xfId="120" builtinId="9" hidden="1"/>
    <cellStyle name="İzlenen Köprü" xfId="122" builtinId="9" hidden="1"/>
    <cellStyle name="İzlenen Köprü" xfId="124" builtinId="9" hidden="1"/>
    <cellStyle name="İzlenen Köprü" xfId="126" builtinId="9" hidden="1"/>
    <cellStyle name="İzlenen Köprü" xfId="128" builtinId="9" hidden="1"/>
    <cellStyle name="İzlenen Köprü" xfId="130" builtinId="9" hidden="1"/>
    <cellStyle name="İzlenen Köprü" xfId="132" builtinId="9" hidden="1"/>
    <cellStyle name="İzlenen Köprü" xfId="134" builtinId="9" hidden="1"/>
    <cellStyle name="İzlenen Köprü" xfId="136" builtinId="9" hidden="1"/>
    <cellStyle name="İzlenen Köprü" xfId="138" builtinId="9" hidden="1"/>
    <cellStyle name="İzlenen Köprü" xfId="140" builtinId="9" hidden="1"/>
    <cellStyle name="İzlenen Köprü" xfId="142" builtinId="9" hidden="1"/>
    <cellStyle name="İzlenen Köprü" xfId="144" builtinId="9" hidden="1"/>
    <cellStyle name="İzlenen Köprü" xfId="146" builtinId="9" hidden="1"/>
    <cellStyle name="İzlenen Köprü" xfId="148" builtinId="9" hidden="1"/>
    <cellStyle name="İzlenen Köprü" xfId="150" builtinId="9" hidden="1"/>
    <cellStyle name="İzlenen Köprü" xfId="152" builtinId="9" hidden="1"/>
    <cellStyle name="İzlenen Köprü" xfId="154" builtinId="9" hidden="1"/>
    <cellStyle name="İzlenen Köprü" xfId="156" builtinId="9" hidden="1"/>
    <cellStyle name="İzlenen Köprü" xfId="158" builtinId="9" hidden="1"/>
    <cellStyle name="İzlenen Köprü" xfId="160" builtinId="9" hidden="1"/>
    <cellStyle name="İzlenen Köprü" xfId="162" builtinId="9" hidden="1"/>
    <cellStyle name="İzlenen Köprü" xfId="164" builtinId="9" hidden="1"/>
    <cellStyle name="İzlenen Köprü" xfId="166" builtinId="9" hidden="1"/>
    <cellStyle name="İzlenen Köprü" xfId="168" builtinId="9" hidden="1"/>
    <cellStyle name="İzlenen Köprü" xfId="170" builtinId="9" hidden="1"/>
    <cellStyle name="İzlenen Köprü" xfId="172" builtinId="9" hidden="1"/>
    <cellStyle name="İzlenen Köprü" xfId="174" builtinId="9" hidden="1"/>
    <cellStyle name="İzlenen Köprü" xfId="176" builtinId="9" hidden="1"/>
    <cellStyle name="İzlenen Köprü" xfId="178" builtinId="9" hidden="1"/>
    <cellStyle name="İzlenen Köprü" xfId="180" builtinId="9" hidden="1"/>
    <cellStyle name="İzlenen Köprü" xfId="182" builtinId="9" hidden="1"/>
    <cellStyle name="İzlenen Köprü" xfId="184" builtinId="9" hidden="1"/>
    <cellStyle name="İzlenen Köprü" xfId="186" builtinId="9" hidden="1"/>
    <cellStyle name="İzlenen Köprü" xfId="188" builtinId="9" hidden="1"/>
    <cellStyle name="İzlenen Köprü" xfId="190" builtinId="9" hidden="1"/>
    <cellStyle name="İzlenen Köprü" xfId="192" builtinId="9" hidden="1"/>
    <cellStyle name="İzlenen Köprü" xfId="194" builtinId="9" hidden="1"/>
    <cellStyle name="İzlenen Köprü" xfId="196" builtinId="9" hidden="1"/>
    <cellStyle name="İzlenen Köprü" xfId="198" builtinId="9" hidden="1"/>
    <cellStyle name="İzlenen Köprü" xfId="200" builtinId="9" hidden="1"/>
    <cellStyle name="İzlenen Köprü" xfId="202" builtinId="9" hidden="1"/>
    <cellStyle name="İzlenen Köprü" xfId="204" builtinId="9" hidden="1"/>
    <cellStyle name="İzlenen Köprü" xfId="206" builtinId="9" hidden="1"/>
    <cellStyle name="İzlenen Köprü" xfId="208" builtinId="9" hidden="1"/>
    <cellStyle name="İzlenen Köprü" xfId="210" builtinId="9" hidden="1"/>
    <cellStyle name="İzlenen Köprü" xfId="212" builtinId="9" hidden="1"/>
    <cellStyle name="İzlenen Köprü" xfId="214" builtinId="9" hidden="1"/>
    <cellStyle name="İzlenen Köprü" xfId="216" builtinId="9" hidden="1"/>
    <cellStyle name="İzlenen Köprü" xfId="218" builtinId="9" hidden="1"/>
    <cellStyle name="İzlenen Köprü" xfId="220" builtinId="9" hidden="1"/>
    <cellStyle name="İzlenen Köprü" xfId="222" builtinId="9" hidden="1"/>
    <cellStyle name="İzlenen Köprü" xfId="224" builtinId="9" hidden="1"/>
    <cellStyle name="İzlenen Köprü" xfId="226" builtinId="9" hidden="1"/>
    <cellStyle name="İzlenen Köprü" xfId="228" builtinId="9" hidden="1"/>
    <cellStyle name="İzlenen Köprü" xfId="230" builtinId="9" hidden="1"/>
    <cellStyle name="İzlenen Köprü" xfId="232" builtinId="9" hidden="1"/>
    <cellStyle name="İzlenen Köprü" xfId="234" builtinId="9" hidden="1"/>
    <cellStyle name="İzlenen Köprü" xfId="236" builtinId="9" hidden="1"/>
    <cellStyle name="İzlenen Köprü" xfId="238" builtinId="9" hidden="1"/>
    <cellStyle name="İzlenen Köprü" xfId="240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29" builtinId="8" hidden="1"/>
    <cellStyle name="Köprü" xfId="31" builtinId="8" hidden="1"/>
    <cellStyle name="Köprü" xfId="33" builtinId="8" hidden="1"/>
    <cellStyle name="Köprü" xfId="35" builtinId="8" hidden="1"/>
    <cellStyle name="Köprü" xfId="37" builtinId="8" hidden="1"/>
    <cellStyle name="Köprü" xfId="39" builtinId="8" hidden="1"/>
    <cellStyle name="Köprü" xfId="41" builtinId="8" hidden="1"/>
    <cellStyle name="Köprü" xfId="43" builtinId="8" hidden="1"/>
    <cellStyle name="Köprü" xfId="45" builtinId="8" hidden="1"/>
    <cellStyle name="Köprü" xfId="47" builtinId="8" hidden="1"/>
    <cellStyle name="Köprü" xfId="49" builtinId="8" hidden="1"/>
    <cellStyle name="Köprü" xfId="51" builtinId="8" hidden="1"/>
    <cellStyle name="Köprü" xfId="53" builtinId="8" hidden="1"/>
    <cellStyle name="Köprü" xfId="55" builtinId="8" hidden="1"/>
    <cellStyle name="Köprü" xfId="57" builtinId="8" hidden="1"/>
    <cellStyle name="Köprü" xfId="59" builtinId="8" hidden="1"/>
    <cellStyle name="Köprü" xfId="61" builtinId="8" hidden="1"/>
    <cellStyle name="Köprü" xfId="63" builtinId="8" hidden="1"/>
    <cellStyle name="Köprü" xfId="65" builtinId="8" hidden="1"/>
    <cellStyle name="Köprü" xfId="67" builtinId="8" hidden="1"/>
    <cellStyle name="Köprü" xfId="69" builtinId="8" hidden="1"/>
    <cellStyle name="Köprü" xfId="71" builtinId="8" hidden="1"/>
    <cellStyle name="Köprü" xfId="73" builtinId="8" hidden="1"/>
    <cellStyle name="Köprü" xfId="75" builtinId="8" hidden="1"/>
    <cellStyle name="Köprü" xfId="77" builtinId="8" hidden="1"/>
    <cellStyle name="Köprü" xfId="79" builtinId="8" hidden="1"/>
    <cellStyle name="Köprü" xfId="81" builtinId="8" hidden="1"/>
    <cellStyle name="Köprü" xfId="83" builtinId="8" hidden="1"/>
    <cellStyle name="Köprü" xfId="85" builtinId="8" hidden="1"/>
    <cellStyle name="Köprü" xfId="87" builtinId="8" hidden="1"/>
    <cellStyle name="Köprü" xfId="89" builtinId="8" hidden="1"/>
    <cellStyle name="Köprü" xfId="91" builtinId="8" hidden="1"/>
    <cellStyle name="Köprü" xfId="93" builtinId="8" hidden="1"/>
    <cellStyle name="Köprü" xfId="95" builtinId="8" hidden="1"/>
    <cellStyle name="Köprü" xfId="97" builtinId="8" hidden="1"/>
    <cellStyle name="Köprü" xfId="99" builtinId="8" hidden="1"/>
    <cellStyle name="Köprü" xfId="101" builtinId="8" hidden="1"/>
    <cellStyle name="Köprü" xfId="103" builtinId="8" hidden="1"/>
    <cellStyle name="Köprü" xfId="105" builtinId="8" hidden="1"/>
    <cellStyle name="Köprü" xfId="107" builtinId="8" hidden="1"/>
    <cellStyle name="Köprü" xfId="109" builtinId="8" hidden="1"/>
    <cellStyle name="Köprü" xfId="111" builtinId="8" hidden="1"/>
    <cellStyle name="Köprü" xfId="113" builtinId="8" hidden="1"/>
    <cellStyle name="Köprü" xfId="115" builtinId="8" hidden="1"/>
    <cellStyle name="Köprü" xfId="117" builtinId="8" hidden="1"/>
    <cellStyle name="Köprü" xfId="119" builtinId="8" hidden="1"/>
    <cellStyle name="Köprü" xfId="121" builtinId="8" hidden="1"/>
    <cellStyle name="Köprü" xfId="123" builtinId="8" hidden="1"/>
    <cellStyle name="Köprü" xfId="125" builtinId="8" hidden="1"/>
    <cellStyle name="Köprü" xfId="127" builtinId="8" hidden="1"/>
    <cellStyle name="Köprü" xfId="129" builtinId="8" hidden="1"/>
    <cellStyle name="Köprü" xfId="131" builtinId="8" hidden="1"/>
    <cellStyle name="Köprü" xfId="133" builtinId="8" hidden="1"/>
    <cellStyle name="Köprü" xfId="135" builtinId="8" hidden="1"/>
    <cellStyle name="Köprü" xfId="137" builtinId="8" hidden="1"/>
    <cellStyle name="Köprü" xfId="139" builtinId="8" hidden="1"/>
    <cellStyle name="Köprü" xfId="141" builtinId="8" hidden="1"/>
    <cellStyle name="Köprü" xfId="143" builtinId="8" hidden="1"/>
    <cellStyle name="Köprü" xfId="145" builtinId="8" hidden="1"/>
    <cellStyle name="Köprü" xfId="147" builtinId="8" hidden="1"/>
    <cellStyle name="Köprü" xfId="149" builtinId="8" hidden="1"/>
    <cellStyle name="Köprü" xfId="151" builtinId="8" hidden="1"/>
    <cellStyle name="Köprü" xfId="153" builtinId="8" hidden="1"/>
    <cellStyle name="Köprü" xfId="155" builtinId="8" hidden="1"/>
    <cellStyle name="Köprü" xfId="157" builtinId="8" hidden="1"/>
    <cellStyle name="Köprü" xfId="159" builtinId="8" hidden="1"/>
    <cellStyle name="Köprü" xfId="161" builtinId="8" hidden="1"/>
    <cellStyle name="Köprü" xfId="163" builtinId="8" hidden="1"/>
    <cellStyle name="Köprü" xfId="165" builtinId="8" hidden="1"/>
    <cellStyle name="Köprü" xfId="167" builtinId="8" hidden="1"/>
    <cellStyle name="Köprü" xfId="169" builtinId="8" hidden="1"/>
    <cellStyle name="Köprü" xfId="171" builtinId="8" hidden="1"/>
    <cellStyle name="Köprü" xfId="173" builtinId="8" hidden="1"/>
    <cellStyle name="Köprü" xfId="175" builtinId="8" hidden="1"/>
    <cellStyle name="Köprü" xfId="177" builtinId="8" hidden="1"/>
    <cellStyle name="Köprü" xfId="179" builtinId="8" hidden="1"/>
    <cellStyle name="Köprü" xfId="181" builtinId="8" hidden="1"/>
    <cellStyle name="Köprü" xfId="183" builtinId="8" hidden="1"/>
    <cellStyle name="Köprü" xfId="185" builtinId="8" hidden="1"/>
    <cellStyle name="Köprü" xfId="187" builtinId="8" hidden="1"/>
    <cellStyle name="Köprü" xfId="189" builtinId="8" hidden="1"/>
    <cellStyle name="Köprü" xfId="191" builtinId="8" hidden="1"/>
    <cellStyle name="Köprü" xfId="193" builtinId="8" hidden="1"/>
    <cellStyle name="Köprü" xfId="195" builtinId="8" hidden="1"/>
    <cellStyle name="Köprü" xfId="197" builtinId="8" hidden="1"/>
    <cellStyle name="Köprü" xfId="199" builtinId="8" hidden="1"/>
    <cellStyle name="Köprü" xfId="201" builtinId="8" hidden="1"/>
    <cellStyle name="Köprü" xfId="203" builtinId="8" hidden="1"/>
    <cellStyle name="Köprü" xfId="205" builtinId="8" hidden="1"/>
    <cellStyle name="Köprü" xfId="207" builtinId="8" hidden="1"/>
    <cellStyle name="Köprü" xfId="209" builtinId="8" hidden="1"/>
    <cellStyle name="Köprü" xfId="211" builtinId="8" hidden="1"/>
    <cellStyle name="Köprü" xfId="213" builtinId="8" hidden="1"/>
    <cellStyle name="Köprü" xfId="215" builtinId="8" hidden="1"/>
    <cellStyle name="Köprü" xfId="217" builtinId="8" hidden="1"/>
    <cellStyle name="Köprü" xfId="219" builtinId="8" hidden="1"/>
    <cellStyle name="Köprü" xfId="221" builtinId="8" hidden="1"/>
    <cellStyle name="Köprü" xfId="223" builtinId="8" hidden="1"/>
    <cellStyle name="Köprü" xfId="225" builtinId="8" hidden="1"/>
    <cellStyle name="Köprü" xfId="227" builtinId="8" hidden="1"/>
    <cellStyle name="Köprü" xfId="229" builtinId="8" hidden="1"/>
    <cellStyle name="Köprü" xfId="231" builtinId="8" hidden="1"/>
    <cellStyle name="Köprü" xfId="233" builtinId="8" hidden="1"/>
    <cellStyle name="Köprü" xfId="235" builtinId="8" hidden="1"/>
    <cellStyle name="Köprü" xfId="237" builtinId="8" hidden="1"/>
    <cellStyle name="Köprü" xfId="2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trendline>
            <c:spPr>
              <a:ln w="9525" cap="rnd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trendlineType val="linear"/>
            <c:dispRSqr val="0"/>
            <c:dispEq val="0"/>
          </c:trendline>
          <c:trendline>
            <c:spPr>
              <a:ln w="9525" cap="rnd" cmpd="sng" algn="ctr">
                <a:solidFill>
                  <a:schemeClr val="accent6">
                    <a:lumMod val="75000"/>
                  </a:schemeClr>
                </a:solidFill>
                <a:prstDash val="solid"/>
                <a:round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'Fluorescein standard curve'!$B$7:$M$7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810.63340428210893</c:v>
                  </c:pt>
                  <c:pt idx="2">
                    <c:v>211.96500734319346</c:v>
                  </c:pt>
                  <c:pt idx="3">
                    <c:v>298.88395150961242</c:v>
                  </c:pt>
                  <c:pt idx="4">
                    <c:v>182.46714951647229</c:v>
                  </c:pt>
                  <c:pt idx="5">
                    <c:v>105.92358651837966</c:v>
                  </c:pt>
                  <c:pt idx="6">
                    <c:v>59.019547300731972</c:v>
                  </c:pt>
                  <c:pt idx="7">
                    <c:v>44.888627702347968</c:v>
                  </c:pt>
                  <c:pt idx="8">
                    <c:v>43.274144020034257</c:v>
                  </c:pt>
                  <c:pt idx="9">
                    <c:v>15.142432719568765</c:v>
                  </c:pt>
                  <c:pt idx="10">
                    <c:v>8.6626780453083114</c:v>
                  </c:pt>
                  <c:pt idx="11">
                    <c:v>3.7713834773638807E-2</c:v>
                  </c:pt>
                </c:numCache>
              </c:numRef>
            </c:plus>
            <c:minus>
              <c:numRef>
                <c:f>'Fluorescein standard curve'!$B$7:$M$7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810.63340428210893</c:v>
                  </c:pt>
                  <c:pt idx="2">
                    <c:v>211.96500734319346</c:v>
                  </c:pt>
                  <c:pt idx="3">
                    <c:v>298.88395150961242</c:v>
                  </c:pt>
                  <c:pt idx="4">
                    <c:v>182.46714951647229</c:v>
                  </c:pt>
                  <c:pt idx="5">
                    <c:v>105.92358651837966</c:v>
                  </c:pt>
                  <c:pt idx="6">
                    <c:v>59.019547300731972</c:v>
                  </c:pt>
                  <c:pt idx="7">
                    <c:v>44.888627702347968</c:v>
                  </c:pt>
                  <c:pt idx="8">
                    <c:v>43.274144020034257</c:v>
                  </c:pt>
                  <c:pt idx="9">
                    <c:v>15.142432719568765</c:v>
                  </c:pt>
                  <c:pt idx="10">
                    <c:v>8.6626780453083114</c:v>
                  </c:pt>
                  <c:pt idx="11">
                    <c:v>3.7713834773638807E-2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  <a:round/>
              </a:ln>
              <a:effectLst/>
            </c:spPr>
          </c:errBars>
          <c:xVal>
            <c:numRef>
              <c:f>'Fluorescein standard curve'!$C$1:$M$1</c:f>
              <c:numCache>
                <c:formatCode>General</c:formatCode>
                <c:ptCount val="11"/>
                <c:pt idx="0">
                  <c:v>25</c:v>
                </c:pt>
                <c:pt idx="1">
                  <c:v>12.5</c:v>
                </c:pt>
                <c:pt idx="2">
                  <c:v>6.25</c:v>
                </c:pt>
                <c:pt idx="3">
                  <c:v>3.125</c:v>
                </c:pt>
                <c:pt idx="4">
                  <c:v>1.5625</c:v>
                </c:pt>
                <c:pt idx="5">
                  <c:v>0.78125</c:v>
                </c:pt>
                <c:pt idx="6">
                  <c:v>0.390625</c:v>
                </c:pt>
                <c:pt idx="7">
                  <c:v>0.1953125</c:v>
                </c:pt>
                <c:pt idx="8">
                  <c:v>9.765625E-2</c:v>
                </c:pt>
                <c:pt idx="9">
                  <c:v>4.8828125E-2</c:v>
                </c:pt>
                <c:pt idx="10">
                  <c:v>2.4414000000000002E-2</c:v>
                </c:pt>
              </c:numCache>
            </c:numRef>
          </c:xVal>
          <c:yVal>
            <c:numRef>
              <c:f>'Fluorescein standard curve'!$C$6:$M$6</c:f>
              <c:numCache>
                <c:formatCode>General</c:formatCode>
                <c:ptCount val="11"/>
                <c:pt idx="0">
                  <c:v>32045.057000000001</c:v>
                </c:pt>
                <c:pt idx="1">
                  <c:v>21760.04</c:v>
                </c:pt>
                <c:pt idx="2">
                  <c:v>13021.54</c:v>
                </c:pt>
                <c:pt idx="3">
                  <c:v>7068.3689999999997</c:v>
                </c:pt>
                <c:pt idx="4">
                  <c:v>3740.8757500000002</c:v>
                </c:pt>
                <c:pt idx="5">
                  <c:v>1790.0327500000003</c:v>
                </c:pt>
                <c:pt idx="6">
                  <c:v>922.09249999999997</c:v>
                </c:pt>
                <c:pt idx="7">
                  <c:v>486.87599999999998</c:v>
                </c:pt>
                <c:pt idx="8">
                  <c:v>245.32399999999998</c:v>
                </c:pt>
                <c:pt idx="9">
                  <c:v>125.16925000000001</c:v>
                </c:pt>
                <c:pt idx="10">
                  <c:v>3.6694999999999998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E5-4B22-8C08-252D49ACE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1774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'Fluorescein standard curve'!$C$1:$L$1</c:f>
              <c:numCache>
                <c:formatCode>General</c:formatCode>
                <c:ptCount val="10"/>
                <c:pt idx="0">
                  <c:v>25</c:v>
                </c:pt>
                <c:pt idx="1">
                  <c:v>12.5</c:v>
                </c:pt>
                <c:pt idx="2">
                  <c:v>6.25</c:v>
                </c:pt>
                <c:pt idx="3">
                  <c:v>3.125</c:v>
                </c:pt>
                <c:pt idx="4">
                  <c:v>1.5625</c:v>
                </c:pt>
                <c:pt idx="5">
                  <c:v>0.78125</c:v>
                </c:pt>
                <c:pt idx="6">
                  <c:v>0.390625</c:v>
                </c:pt>
                <c:pt idx="7">
                  <c:v>0.1953125</c:v>
                </c:pt>
                <c:pt idx="8">
                  <c:v>9.765625E-2</c:v>
                </c:pt>
                <c:pt idx="9">
                  <c:v>4.8828125E-2</c:v>
                </c:pt>
              </c:numCache>
            </c:numRef>
          </c:xVal>
          <c:yVal>
            <c:numRef>
              <c:f>'Fluorescein standard curve'!$C$6:$L$6</c:f>
              <c:numCache>
                <c:formatCode>General</c:formatCode>
                <c:ptCount val="10"/>
                <c:pt idx="0">
                  <c:v>32045.057000000001</c:v>
                </c:pt>
                <c:pt idx="1">
                  <c:v>21760.04</c:v>
                </c:pt>
                <c:pt idx="2">
                  <c:v>13021.54</c:v>
                </c:pt>
                <c:pt idx="3">
                  <c:v>7068.3689999999997</c:v>
                </c:pt>
                <c:pt idx="4">
                  <c:v>3740.8757500000002</c:v>
                </c:pt>
                <c:pt idx="5">
                  <c:v>1790.0327500000003</c:v>
                </c:pt>
                <c:pt idx="6">
                  <c:v>922.09249999999997</c:v>
                </c:pt>
                <c:pt idx="7">
                  <c:v>486.87599999999998</c:v>
                </c:pt>
                <c:pt idx="8">
                  <c:v>245.32399999999998</c:v>
                </c:pt>
                <c:pt idx="9">
                  <c:v>125.16925000000001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FF-4CC6-9E55-BFF328058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100"/>
          <c:min val="0.0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Absorbance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'Raw Plate Reader Measurements'!$M$60</c:f>
              <c:strCache>
                <c:ptCount val="1"/>
                <c:pt idx="0">
                  <c:v>Neg. Control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'Raw Plate Reader Measurements'!$L$61:$L$64</c:f>
              <c:strCache>
                <c:ptCount val="4"/>
                <c:pt idx="0">
                  <c:v>0h</c:v>
                </c:pt>
                <c:pt idx="1">
                  <c:v>2h</c:v>
                </c:pt>
                <c:pt idx="2">
                  <c:v>4h</c:v>
                </c:pt>
                <c:pt idx="3">
                  <c:v>6h</c:v>
                </c:pt>
              </c:strCache>
            </c:strRef>
          </c:cat>
          <c:val>
            <c:numRef>
              <c:f>'Raw Plate Reader Measurements'!$M$61:$M$64</c:f>
              <c:numCache>
                <c:formatCode>General</c:formatCode>
                <c:ptCount val="4"/>
                <c:pt idx="0">
                  <c:v>8.9450000000000002E-2</c:v>
                </c:pt>
                <c:pt idx="1">
                  <c:v>0.29553750000000001</c:v>
                </c:pt>
                <c:pt idx="2">
                  <c:v>0.40410000000000001</c:v>
                </c:pt>
                <c:pt idx="3">
                  <c:v>0.53428750000000003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B-42B2-B29D-99F7C57A3FC4}"/>
            </c:ext>
          </c:extLst>
        </c:ser>
        <c:ser>
          <c:idx val="1"/>
          <c:order val="1"/>
          <c:tx>
            <c:strRef>
              <c:f>'Raw Plate Reader Measurements'!$N$60</c:f>
              <c:strCache>
                <c:ptCount val="1"/>
                <c:pt idx="0">
                  <c:v>Pos. Control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'Raw Plate Reader Measurements'!$L$61:$L$64</c:f>
              <c:strCache>
                <c:ptCount val="4"/>
                <c:pt idx="0">
                  <c:v>0h</c:v>
                </c:pt>
                <c:pt idx="1">
                  <c:v>2h</c:v>
                </c:pt>
                <c:pt idx="2">
                  <c:v>4h</c:v>
                </c:pt>
                <c:pt idx="3">
                  <c:v>6h</c:v>
                </c:pt>
              </c:strCache>
            </c:strRef>
          </c:cat>
          <c:val>
            <c:numRef>
              <c:f>'Raw Plate Reader Measurements'!$N$61:$N$64</c:f>
              <c:numCache>
                <c:formatCode>General</c:formatCode>
                <c:ptCount val="4"/>
                <c:pt idx="0">
                  <c:v>9.3850000000000017E-2</c:v>
                </c:pt>
                <c:pt idx="1">
                  <c:v>0.31915000000000004</c:v>
                </c:pt>
                <c:pt idx="2">
                  <c:v>0.43402499999999994</c:v>
                </c:pt>
                <c:pt idx="3">
                  <c:v>0.61589999999999989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EB-42B2-B29D-99F7C57A3FC4}"/>
            </c:ext>
          </c:extLst>
        </c:ser>
        <c:ser>
          <c:idx val="2"/>
          <c:order val="2"/>
          <c:tx>
            <c:strRef>
              <c:f>'Raw Plate Reader Measurements'!$O$60</c:f>
              <c:strCache>
                <c:ptCount val="1"/>
                <c:pt idx="0">
                  <c:v>Device 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'Raw Plate Reader Measurements'!$L$61:$L$64</c:f>
              <c:strCache>
                <c:ptCount val="4"/>
                <c:pt idx="0">
                  <c:v>0h</c:v>
                </c:pt>
                <c:pt idx="1">
                  <c:v>2h</c:v>
                </c:pt>
                <c:pt idx="2">
                  <c:v>4h</c:v>
                </c:pt>
                <c:pt idx="3">
                  <c:v>6h</c:v>
                </c:pt>
              </c:strCache>
            </c:strRef>
          </c:cat>
          <c:val>
            <c:numRef>
              <c:f>'Raw Plate Reader Measurements'!$O$61:$O$64</c:f>
              <c:numCache>
                <c:formatCode>General</c:formatCode>
                <c:ptCount val="4"/>
                <c:pt idx="0">
                  <c:v>6.7375000000000004E-2</c:v>
                </c:pt>
                <c:pt idx="1">
                  <c:v>8.9175000000000004E-2</c:v>
                </c:pt>
                <c:pt idx="2">
                  <c:v>0.10695</c:v>
                </c:pt>
                <c:pt idx="3">
                  <c:v>0.14724999999999999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EB-42B2-B29D-99F7C57A3FC4}"/>
            </c:ext>
          </c:extLst>
        </c:ser>
        <c:ser>
          <c:idx val="3"/>
          <c:order val="3"/>
          <c:tx>
            <c:strRef>
              <c:f>'Raw Plate Reader Measurements'!$P$60</c:f>
              <c:strCache>
                <c:ptCount val="1"/>
                <c:pt idx="0">
                  <c:v>Device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'Raw Plate Reader Measurements'!$L$61:$L$64</c:f>
              <c:strCache>
                <c:ptCount val="4"/>
                <c:pt idx="0">
                  <c:v>0h</c:v>
                </c:pt>
                <c:pt idx="1">
                  <c:v>2h</c:v>
                </c:pt>
                <c:pt idx="2">
                  <c:v>4h</c:v>
                </c:pt>
                <c:pt idx="3">
                  <c:v>6h</c:v>
                </c:pt>
              </c:strCache>
            </c:strRef>
          </c:cat>
          <c:val>
            <c:numRef>
              <c:f>'Raw Plate Reader Measurements'!$P$61:$P$64</c:f>
              <c:numCache>
                <c:formatCode>General</c:formatCode>
                <c:ptCount val="4"/>
                <c:pt idx="0">
                  <c:v>7.6725000000000002E-2</c:v>
                </c:pt>
                <c:pt idx="1">
                  <c:v>0.2683875</c:v>
                </c:pt>
                <c:pt idx="2">
                  <c:v>0.37851250000000003</c:v>
                </c:pt>
                <c:pt idx="3">
                  <c:v>0.47517499999999996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EB-42B2-B29D-99F7C57A3FC4}"/>
            </c:ext>
          </c:extLst>
        </c:ser>
        <c:ser>
          <c:idx val="4"/>
          <c:order val="4"/>
          <c:tx>
            <c:strRef>
              <c:f>'Raw Plate Reader Measurements'!$Q$60</c:f>
              <c:strCache>
                <c:ptCount val="1"/>
                <c:pt idx="0">
                  <c:v>Device 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'Raw Plate Reader Measurements'!$L$61:$L$64</c:f>
              <c:strCache>
                <c:ptCount val="4"/>
                <c:pt idx="0">
                  <c:v>0h</c:v>
                </c:pt>
                <c:pt idx="1">
                  <c:v>2h</c:v>
                </c:pt>
                <c:pt idx="2">
                  <c:v>4h</c:v>
                </c:pt>
                <c:pt idx="3">
                  <c:v>6h</c:v>
                </c:pt>
              </c:strCache>
            </c:strRef>
          </c:cat>
          <c:val>
            <c:numRef>
              <c:f>'Raw Plate Reader Measurements'!$Q$61:$Q$64</c:f>
              <c:numCache>
                <c:formatCode>General</c:formatCode>
                <c:ptCount val="4"/>
                <c:pt idx="0">
                  <c:v>8.1825000000000009E-2</c:v>
                </c:pt>
                <c:pt idx="1">
                  <c:v>0.25491249999999999</c:v>
                </c:pt>
                <c:pt idx="2">
                  <c:v>0.33383749999999995</c:v>
                </c:pt>
                <c:pt idx="3">
                  <c:v>0.51863749999999997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EB-42B2-B29D-99F7C57A3FC4}"/>
            </c:ext>
          </c:extLst>
        </c:ser>
        <c:ser>
          <c:idx val="5"/>
          <c:order val="5"/>
          <c:tx>
            <c:strRef>
              <c:f>'Raw Plate Reader Measurements'!$R$60</c:f>
              <c:strCache>
                <c:ptCount val="1"/>
                <c:pt idx="0">
                  <c:v>Device 4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'Raw Plate Reader Measurements'!$L$61:$L$64</c:f>
              <c:strCache>
                <c:ptCount val="4"/>
                <c:pt idx="0">
                  <c:v>0h</c:v>
                </c:pt>
                <c:pt idx="1">
                  <c:v>2h</c:v>
                </c:pt>
                <c:pt idx="2">
                  <c:v>4h</c:v>
                </c:pt>
                <c:pt idx="3">
                  <c:v>6h</c:v>
                </c:pt>
              </c:strCache>
            </c:strRef>
          </c:cat>
          <c:val>
            <c:numRef>
              <c:f>'Raw Plate Reader Measurements'!$R$61:$R$64</c:f>
              <c:numCache>
                <c:formatCode>General</c:formatCode>
                <c:ptCount val="4"/>
                <c:pt idx="0">
                  <c:v>6.3612500000000002E-2</c:v>
                </c:pt>
                <c:pt idx="1">
                  <c:v>0.17522500000000002</c:v>
                </c:pt>
                <c:pt idx="2">
                  <c:v>0.33205000000000001</c:v>
                </c:pt>
                <c:pt idx="3">
                  <c:v>0.44001249999999997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EB-42B2-B29D-99F7C57A3FC4}"/>
            </c:ext>
          </c:extLst>
        </c:ser>
        <c:ser>
          <c:idx val="6"/>
          <c:order val="6"/>
          <c:tx>
            <c:strRef>
              <c:f>'Raw Plate Reader Measurements'!$S$60</c:f>
              <c:strCache>
                <c:ptCount val="1"/>
                <c:pt idx="0">
                  <c:v>Device 5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'Raw Plate Reader Measurements'!$L$61:$L$64</c:f>
              <c:strCache>
                <c:ptCount val="4"/>
                <c:pt idx="0">
                  <c:v>0h</c:v>
                </c:pt>
                <c:pt idx="1">
                  <c:v>2h</c:v>
                </c:pt>
                <c:pt idx="2">
                  <c:v>4h</c:v>
                </c:pt>
                <c:pt idx="3">
                  <c:v>6h</c:v>
                </c:pt>
              </c:strCache>
            </c:strRef>
          </c:cat>
          <c:val>
            <c:numRef>
              <c:f>'Raw Plate Reader Measurements'!$S$61:$S$64</c:f>
              <c:numCache>
                <c:formatCode>General</c:formatCode>
                <c:ptCount val="4"/>
                <c:pt idx="0">
                  <c:v>8.745E-2</c:v>
                </c:pt>
                <c:pt idx="1">
                  <c:v>0.24856249999999999</c:v>
                </c:pt>
                <c:pt idx="2">
                  <c:v>0.35853750000000006</c:v>
                </c:pt>
                <c:pt idx="3">
                  <c:v>0.51229999999999998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EB-42B2-B29D-99F7C57A3FC4}"/>
            </c:ext>
          </c:extLst>
        </c:ser>
        <c:ser>
          <c:idx val="7"/>
          <c:order val="7"/>
          <c:tx>
            <c:strRef>
              <c:f>'Raw Plate Reader Measurements'!$T$60</c:f>
              <c:strCache>
                <c:ptCount val="1"/>
                <c:pt idx="0">
                  <c:v>Device 6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'Raw Plate Reader Measurements'!$L$61:$L$64</c:f>
              <c:strCache>
                <c:ptCount val="4"/>
                <c:pt idx="0">
                  <c:v>0h</c:v>
                </c:pt>
                <c:pt idx="1">
                  <c:v>2h</c:v>
                </c:pt>
                <c:pt idx="2">
                  <c:v>4h</c:v>
                </c:pt>
                <c:pt idx="3">
                  <c:v>6h</c:v>
                </c:pt>
              </c:strCache>
            </c:strRef>
          </c:cat>
          <c:val>
            <c:numRef>
              <c:f>'Raw Plate Reader Measurements'!$T$61:$T$64</c:f>
              <c:numCache>
                <c:formatCode>General</c:formatCode>
                <c:ptCount val="4"/>
                <c:pt idx="0">
                  <c:v>8.4112500000000007E-2</c:v>
                </c:pt>
                <c:pt idx="1">
                  <c:v>0.18505000000000002</c:v>
                </c:pt>
                <c:pt idx="2">
                  <c:v>0.35292499999999999</c:v>
                </c:pt>
                <c:pt idx="3">
                  <c:v>0.52378749999999996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EEB-42B2-B29D-99F7C57A3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491264"/>
        <c:axId val="413485360"/>
      </c:lineChart>
      <c:catAx>
        <c:axId val="41349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485360"/>
        <c:crosses val="autoZero"/>
        <c:auto val="1"/>
        <c:lblAlgn val="ctr"/>
        <c:lblOffset val="100"/>
        <c:noMultiLvlLbl val="0"/>
      </c:catAx>
      <c:valAx>
        <c:axId val="41348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49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 Average </a:t>
            </a:r>
            <a:r>
              <a:rPr lang="en-US"/>
              <a:t>F</a:t>
            </a:r>
            <a:r>
              <a:rPr lang="tr-TR"/>
              <a:t>luorescence</a:t>
            </a:r>
            <a:r>
              <a:rPr lang="tr-TR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'Raw Plate Reader Measurements'!$B$60</c:f>
              <c:strCache>
                <c:ptCount val="1"/>
                <c:pt idx="0">
                  <c:v>Neg. Control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'Raw Plate Reader Measurements'!$A$61:$A$64</c:f>
              <c:strCache>
                <c:ptCount val="4"/>
                <c:pt idx="0">
                  <c:v>0h</c:v>
                </c:pt>
                <c:pt idx="1">
                  <c:v>2h</c:v>
                </c:pt>
                <c:pt idx="2">
                  <c:v>4h</c:v>
                </c:pt>
                <c:pt idx="3">
                  <c:v>6h</c:v>
                </c:pt>
              </c:strCache>
            </c:strRef>
          </c:cat>
          <c:val>
            <c:numRef>
              <c:f>'Raw Plate Reader Measurements'!$B$61:$B$64</c:f>
              <c:numCache>
                <c:formatCode>General</c:formatCode>
                <c:ptCount val="4"/>
                <c:pt idx="0">
                  <c:v>39.756</c:v>
                </c:pt>
                <c:pt idx="1">
                  <c:v>91.218125000000001</c:v>
                </c:pt>
                <c:pt idx="2">
                  <c:v>93.225124999999991</c:v>
                </c:pt>
                <c:pt idx="3">
                  <c:v>107.851125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D-47D3-83B4-DDA3A384AC2A}"/>
            </c:ext>
          </c:extLst>
        </c:ser>
        <c:ser>
          <c:idx val="1"/>
          <c:order val="1"/>
          <c:tx>
            <c:strRef>
              <c:f>'Raw Plate Reader Measurements'!$C$60</c:f>
              <c:strCache>
                <c:ptCount val="1"/>
                <c:pt idx="0">
                  <c:v>Pos. Control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'Raw Plate Reader Measurements'!$A$61:$A$64</c:f>
              <c:strCache>
                <c:ptCount val="4"/>
                <c:pt idx="0">
                  <c:v>0h</c:v>
                </c:pt>
                <c:pt idx="1">
                  <c:v>2h</c:v>
                </c:pt>
                <c:pt idx="2">
                  <c:v>4h</c:v>
                </c:pt>
                <c:pt idx="3">
                  <c:v>6h</c:v>
                </c:pt>
              </c:strCache>
            </c:strRef>
          </c:cat>
          <c:val>
            <c:numRef>
              <c:f>'Raw Plate Reader Measurements'!$C$61:$C$64</c:f>
              <c:numCache>
                <c:formatCode>General</c:formatCode>
                <c:ptCount val="4"/>
                <c:pt idx="0">
                  <c:v>84.623249999999985</c:v>
                </c:pt>
                <c:pt idx="1">
                  <c:v>453.27349999999996</c:v>
                </c:pt>
                <c:pt idx="2">
                  <c:v>967.56725000000006</c:v>
                </c:pt>
                <c:pt idx="3">
                  <c:v>1569.4282499999999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D-47D3-83B4-DDA3A384AC2A}"/>
            </c:ext>
          </c:extLst>
        </c:ser>
        <c:ser>
          <c:idx val="2"/>
          <c:order val="2"/>
          <c:tx>
            <c:strRef>
              <c:f>'Raw Plate Reader Measurements'!$D$60</c:f>
              <c:strCache>
                <c:ptCount val="1"/>
                <c:pt idx="0">
                  <c:v>Device 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'Raw Plate Reader Measurements'!$A$61:$A$64</c:f>
              <c:strCache>
                <c:ptCount val="4"/>
                <c:pt idx="0">
                  <c:v>0h</c:v>
                </c:pt>
                <c:pt idx="1">
                  <c:v>2h</c:v>
                </c:pt>
                <c:pt idx="2">
                  <c:v>4h</c:v>
                </c:pt>
                <c:pt idx="3">
                  <c:v>6h</c:v>
                </c:pt>
              </c:strCache>
            </c:strRef>
          </c:cat>
          <c:val>
            <c:numRef>
              <c:f>'Raw Plate Reader Measurements'!$D$61:$D$64</c:f>
              <c:numCache>
                <c:formatCode>General</c:formatCode>
                <c:ptCount val="4"/>
                <c:pt idx="0">
                  <c:v>244.44399999999996</c:v>
                </c:pt>
                <c:pt idx="1">
                  <c:v>690.98175000000003</c:v>
                </c:pt>
                <c:pt idx="2">
                  <c:v>934.03174999999999</c:v>
                </c:pt>
                <c:pt idx="3">
                  <c:v>1389.5161249999999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D-47D3-83B4-DDA3A384AC2A}"/>
            </c:ext>
          </c:extLst>
        </c:ser>
        <c:ser>
          <c:idx val="3"/>
          <c:order val="3"/>
          <c:tx>
            <c:strRef>
              <c:f>'Raw Plate Reader Measurements'!$E$60</c:f>
              <c:strCache>
                <c:ptCount val="1"/>
                <c:pt idx="0">
                  <c:v>Device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'Raw Plate Reader Measurements'!$A$61:$A$64</c:f>
              <c:strCache>
                <c:ptCount val="4"/>
                <c:pt idx="0">
                  <c:v>0h</c:v>
                </c:pt>
                <c:pt idx="1">
                  <c:v>2h</c:v>
                </c:pt>
                <c:pt idx="2">
                  <c:v>4h</c:v>
                </c:pt>
                <c:pt idx="3">
                  <c:v>6h</c:v>
                </c:pt>
              </c:strCache>
            </c:strRef>
          </c:cat>
          <c:val>
            <c:numRef>
              <c:f>'Raw Plate Reader Measurements'!$E$61:$E$64</c:f>
              <c:numCache>
                <c:formatCode>General</c:formatCode>
                <c:ptCount val="4"/>
                <c:pt idx="0">
                  <c:v>80.456000000000003</c:v>
                </c:pt>
                <c:pt idx="1">
                  <c:v>463.52249999999992</c:v>
                </c:pt>
                <c:pt idx="2">
                  <c:v>847.68425000000002</c:v>
                </c:pt>
                <c:pt idx="3">
                  <c:v>1322.4002499999999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BD-47D3-83B4-DDA3A384AC2A}"/>
            </c:ext>
          </c:extLst>
        </c:ser>
        <c:ser>
          <c:idx val="4"/>
          <c:order val="4"/>
          <c:tx>
            <c:strRef>
              <c:f>'Raw Plate Reader Measurements'!$F$60</c:f>
              <c:strCache>
                <c:ptCount val="1"/>
                <c:pt idx="0">
                  <c:v>Device 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'Raw Plate Reader Measurements'!$A$61:$A$64</c:f>
              <c:strCache>
                <c:ptCount val="4"/>
                <c:pt idx="0">
                  <c:v>0h</c:v>
                </c:pt>
                <c:pt idx="1">
                  <c:v>2h</c:v>
                </c:pt>
                <c:pt idx="2">
                  <c:v>4h</c:v>
                </c:pt>
                <c:pt idx="3">
                  <c:v>6h</c:v>
                </c:pt>
              </c:strCache>
            </c:strRef>
          </c:cat>
          <c:val>
            <c:numRef>
              <c:f>'Raw Plate Reader Measurements'!$F$61:$F$64</c:f>
              <c:numCache>
                <c:formatCode>General</c:formatCode>
                <c:ptCount val="4"/>
                <c:pt idx="0">
                  <c:v>40.786625000000001</c:v>
                </c:pt>
                <c:pt idx="1">
                  <c:v>97.849500000000006</c:v>
                </c:pt>
                <c:pt idx="2">
                  <c:v>94.590249999999997</c:v>
                </c:pt>
                <c:pt idx="3">
                  <c:v>125.885875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BD-47D3-83B4-DDA3A384AC2A}"/>
            </c:ext>
          </c:extLst>
        </c:ser>
        <c:ser>
          <c:idx val="5"/>
          <c:order val="5"/>
          <c:tx>
            <c:strRef>
              <c:f>'Raw Plate Reader Measurements'!$G$60</c:f>
              <c:strCache>
                <c:ptCount val="1"/>
                <c:pt idx="0">
                  <c:v>Device 4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'Raw Plate Reader Measurements'!$A$61:$A$64</c:f>
              <c:strCache>
                <c:ptCount val="4"/>
                <c:pt idx="0">
                  <c:v>0h</c:v>
                </c:pt>
                <c:pt idx="1">
                  <c:v>2h</c:v>
                </c:pt>
                <c:pt idx="2">
                  <c:v>4h</c:v>
                </c:pt>
                <c:pt idx="3">
                  <c:v>6h</c:v>
                </c:pt>
              </c:strCache>
            </c:strRef>
          </c:cat>
          <c:val>
            <c:numRef>
              <c:f>'Raw Plate Reader Measurements'!$G$61:$G$64</c:f>
              <c:numCache>
                <c:formatCode>General</c:formatCode>
                <c:ptCount val="4"/>
                <c:pt idx="0">
                  <c:v>66.661999999999992</c:v>
                </c:pt>
                <c:pt idx="1">
                  <c:v>408.21949999999998</c:v>
                </c:pt>
                <c:pt idx="2">
                  <c:v>753.72562500000004</c:v>
                </c:pt>
                <c:pt idx="3">
                  <c:v>1066.4389999999999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BD-47D3-83B4-DDA3A384AC2A}"/>
            </c:ext>
          </c:extLst>
        </c:ser>
        <c:ser>
          <c:idx val="6"/>
          <c:order val="6"/>
          <c:tx>
            <c:strRef>
              <c:f>'Raw Plate Reader Measurements'!$H$60</c:f>
              <c:strCache>
                <c:ptCount val="1"/>
                <c:pt idx="0">
                  <c:v>Device 5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'Raw Plate Reader Measurements'!$A$61:$A$64</c:f>
              <c:strCache>
                <c:ptCount val="4"/>
                <c:pt idx="0">
                  <c:v>0h</c:v>
                </c:pt>
                <c:pt idx="1">
                  <c:v>2h</c:v>
                </c:pt>
                <c:pt idx="2">
                  <c:v>4h</c:v>
                </c:pt>
                <c:pt idx="3">
                  <c:v>6h</c:v>
                </c:pt>
              </c:strCache>
            </c:strRef>
          </c:cat>
          <c:val>
            <c:numRef>
              <c:f>'Raw Plate Reader Measurements'!$H$61:$H$64</c:f>
              <c:numCache>
                <c:formatCode>General</c:formatCode>
                <c:ptCount val="4"/>
                <c:pt idx="0">
                  <c:v>56.734499999999997</c:v>
                </c:pt>
                <c:pt idx="1">
                  <c:v>163.09625</c:v>
                </c:pt>
                <c:pt idx="2">
                  <c:v>186.07762499999998</c:v>
                </c:pt>
                <c:pt idx="3">
                  <c:v>258.71300000000002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BD-47D3-83B4-DDA3A384AC2A}"/>
            </c:ext>
          </c:extLst>
        </c:ser>
        <c:ser>
          <c:idx val="7"/>
          <c:order val="7"/>
          <c:tx>
            <c:strRef>
              <c:f>'Raw Plate Reader Measurements'!$I$60</c:f>
              <c:strCache>
                <c:ptCount val="1"/>
                <c:pt idx="0">
                  <c:v>Device 6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'Raw Plate Reader Measurements'!$A$61:$A$64</c:f>
              <c:strCache>
                <c:ptCount val="4"/>
                <c:pt idx="0">
                  <c:v>0h</c:v>
                </c:pt>
                <c:pt idx="1">
                  <c:v>2h</c:v>
                </c:pt>
                <c:pt idx="2">
                  <c:v>4h</c:v>
                </c:pt>
                <c:pt idx="3">
                  <c:v>6h</c:v>
                </c:pt>
              </c:strCache>
            </c:strRef>
          </c:cat>
          <c:val>
            <c:numRef>
              <c:f>'Raw Plate Reader Measurements'!$I$61:$I$64</c:f>
              <c:numCache>
                <c:formatCode>General</c:formatCode>
                <c:ptCount val="4"/>
                <c:pt idx="0">
                  <c:v>43.006999999999998</c:v>
                </c:pt>
                <c:pt idx="1">
                  <c:v>60.103375000000007</c:v>
                </c:pt>
                <c:pt idx="2">
                  <c:v>96.158249999999995</c:v>
                </c:pt>
                <c:pt idx="3">
                  <c:v>114.29525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9BD-47D3-83B4-DDA3A384A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981464"/>
        <c:axId val="308976872"/>
      </c:lineChart>
      <c:catAx>
        <c:axId val="308981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976872"/>
        <c:crosses val="autoZero"/>
        <c:auto val="1"/>
        <c:lblAlgn val="ctr"/>
        <c:lblOffset val="100"/>
        <c:noMultiLvlLbl val="0"/>
      </c:catAx>
      <c:valAx>
        <c:axId val="30897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981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152400</xdr:rowOff>
    </xdr:from>
    <xdr:to>
      <xdr:col>6</xdr:col>
      <xdr:colOff>584200</xdr:colOff>
      <xdr:row>23</xdr:row>
      <xdr:rowOff>139700</xdr:rowOff>
    </xdr:to>
    <xdr:graphicFrame macro="">
      <xdr:nvGraphicFramePr>
        <xdr:cNvPr id="2055" name="Chart 2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9</xdr:row>
      <xdr:rowOff>0</xdr:rowOff>
    </xdr:from>
    <xdr:to>
      <xdr:col>14</xdr:col>
      <xdr:colOff>571500</xdr:colOff>
      <xdr:row>23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304799</xdr:colOff>
      <xdr:row>67</xdr:row>
      <xdr:rowOff>23811</xdr:rowOff>
    </xdr:from>
    <xdr:to>
      <xdr:col>19</xdr:col>
      <xdr:colOff>133349</xdr:colOff>
      <xdr:row>88</xdr:row>
      <xdr:rowOff>161924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F8BFA10D-7CA9-4160-BE3C-7BC135A513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71</xdr:row>
      <xdr:rowOff>14286</xdr:rowOff>
    </xdr:from>
    <xdr:to>
      <xdr:col>8</xdr:col>
      <xdr:colOff>295274</xdr:colOff>
      <xdr:row>91</xdr:row>
      <xdr:rowOff>76199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id="{F8E8CC72-7066-40A6-9C93-36F3E366E7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8" sqref="F8"/>
    </sheetView>
  </sheetViews>
  <sheetFormatPr defaultColWidth="8.85546875" defaultRowHeight="15" x14ac:dyDescent="0.25"/>
  <cols>
    <col min="1" max="1" width="15.7109375" customWidth="1"/>
    <col min="2" max="2" width="10.28515625" customWidth="1"/>
  </cols>
  <sheetData>
    <row r="1" spans="1:6" x14ac:dyDescent="0.25">
      <c r="B1" t="s">
        <v>42</v>
      </c>
      <c r="C1" t="s">
        <v>60</v>
      </c>
    </row>
    <row r="2" spans="1:6" x14ac:dyDescent="0.25">
      <c r="A2" t="s">
        <v>0</v>
      </c>
      <c r="B2">
        <v>4.4999999999999998E-2</v>
      </c>
      <c r="C2">
        <v>3.5799999999999998E-2</v>
      </c>
      <c r="E2" s="16" t="s">
        <v>62</v>
      </c>
    </row>
    <row r="3" spans="1:6" x14ac:dyDescent="0.25">
      <c r="A3" t="s">
        <v>1</v>
      </c>
      <c r="B3">
        <v>4.4699999999999997E-2</v>
      </c>
      <c r="C3">
        <v>3.61E-2</v>
      </c>
      <c r="E3" s="16" t="s">
        <v>7</v>
      </c>
    </row>
    <row r="4" spans="1:6" x14ac:dyDescent="0.25">
      <c r="A4" t="s">
        <v>2</v>
      </c>
      <c r="B4">
        <v>4.4999999999999998E-2</v>
      </c>
      <c r="C4">
        <v>3.5999999999999997E-2</v>
      </c>
    </row>
    <row r="5" spans="1:6" x14ac:dyDescent="0.25">
      <c r="A5" t="s">
        <v>3</v>
      </c>
      <c r="B5">
        <v>4.4699999999999997E-2</v>
      </c>
      <c r="C5">
        <v>3.61E-2</v>
      </c>
    </row>
    <row r="6" spans="1:6" x14ac:dyDescent="0.25">
      <c r="A6" t="s">
        <v>4</v>
      </c>
      <c r="B6" s="9">
        <f>AVERAGE(B2:B5)</f>
        <v>4.4849999999999994E-2</v>
      </c>
      <c r="C6" s="9">
        <f>AVERAGE(C2:C5)</f>
        <v>3.5999999999999997E-2</v>
      </c>
    </row>
    <row r="7" spans="1:6" x14ac:dyDescent="0.25">
      <c r="A7" t="s">
        <v>5</v>
      </c>
      <c r="B7" s="4">
        <f>$B$6-$C$6</f>
        <v>8.8499999999999968E-3</v>
      </c>
      <c r="E7" s="10" t="s">
        <v>8</v>
      </c>
    </row>
    <row r="8" spans="1:6" x14ac:dyDescent="0.25">
      <c r="A8" t="s">
        <v>6</v>
      </c>
      <c r="B8" s="4">
        <v>4.2500000000000003E-2</v>
      </c>
      <c r="E8" s="25" t="s">
        <v>61</v>
      </c>
    </row>
    <row r="9" spans="1:6" x14ac:dyDescent="0.25">
      <c r="A9" t="s">
        <v>24</v>
      </c>
      <c r="B9" s="4">
        <f>$B$8/$B$7</f>
        <v>4.8022598870056514</v>
      </c>
      <c r="E9" s="10" t="s">
        <v>9</v>
      </c>
    </row>
    <row r="13" spans="1:6" x14ac:dyDescent="0.25">
      <c r="A13" s="6"/>
      <c r="B13" s="6"/>
      <c r="C13" s="6"/>
      <c r="D13" s="6"/>
      <c r="E13" s="6"/>
      <c r="F13" s="6"/>
    </row>
    <row r="14" spans="1:6" x14ac:dyDescent="0.25">
      <c r="A14" s="6"/>
      <c r="B14" s="7"/>
      <c r="C14" s="7"/>
      <c r="D14" s="7"/>
      <c r="E14" s="7"/>
      <c r="F14" s="6"/>
    </row>
    <row r="15" spans="1:6" x14ac:dyDescent="0.25">
      <c r="A15" s="6"/>
      <c r="B15" s="6"/>
      <c r="C15" s="6"/>
      <c r="D15" s="6"/>
    </row>
    <row r="16" spans="1:6" x14ac:dyDescent="0.25">
      <c r="A16" s="6"/>
      <c r="B16" s="6"/>
      <c r="C16" s="6"/>
      <c r="D16" s="6"/>
      <c r="E16" s="6"/>
    </row>
    <row r="17" spans="5:5" x14ac:dyDescent="0.25">
      <c r="E17" s="6"/>
    </row>
    <row r="18" spans="5:5" x14ac:dyDescent="0.25">
      <c r="E18" s="6"/>
    </row>
    <row r="19" spans="5:5" x14ac:dyDescent="0.25">
      <c r="E19" s="6"/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F16" workbookViewId="0">
      <selection activeCell="C1" sqref="C1"/>
    </sheetView>
  </sheetViews>
  <sheetFormatPr defaultColWidth="8.85546875" defaultRowHeight="15" x14ac:dyDescent="0.25"/>
  <cols>
    <col min="1" max="1" width="17.42578125" customWidth="1"/>
  </cols>
  <sheetData>
    <row r="1" spans="1:17" x14ac:dyDescent="0.25">
      <c r="A1" t="s">
        <v>11</v>
      </c>
      <c r="B1" s="1">
        <v>50</v>
      </c>
      <c r="C1" s="2">
        <f>B1/2</f>
        <v>25</v>
      </c>
      <c r="D1" s="2">
        <f>C1/2</f>
        <v>12.5</v>
      </c>
      <c r="E1" s="2">
        <f>D1/2</f>
        <v>6.25</v>
      </c>
      <c r="F1" s="2">
        <f t="shared" ref="F1:L1" si="0">E1/2</f>
        <v>3.125</v>
      </c>
      <c r="G1" s="2">
        <f t="shared" si="0"/>
        <v>1.5625</v>
      </c>
      <c r="H1" s="2">
        <f t="shared" si="0"/>
        <v>0.78125</v>
      </c>
      <c r="I1" s="2">
        <f t="shared" si="0"/>
        <v>0.390625</v>
      </c>
      <c r="J1" s="2">
        <f t="shared" si="0"/>
        <v>0.1953125</v>
      </c>
      <c r="K1" s="2">
        <f t="shared" si="0"/>
        <v>9.765625E-2</v>
      </c>
      <c r="L1" s="2">
        <f t="shared" si="0"/>
        <v>4.8828125E-2</v>
      </c>
      <c r="M1" s="2">
        <v>2.4414000000000002E-2</v>
      </c>
    </row>
    <row r="2" spans="1:17" x14ac:dyDescent="0.25">
      <c r="A2" t="s">
        <v>0</v>
      </c>
      <c r="B2" t="s">
        <v>165</v>
      </c>
      <c r="C2">
        <v>32789.762000000002</v>
      </c>
      <c r="D2">
        <v>21931.967000000001</v>
      </c>
      <c r="E2">
        <v>12969.688</v>
      </c>
      <c r="F2">
        <v>7047.3239999999996</v>
      </c>
      <c r="G2">
        <v>3692.5410000000002</v>
      </c>
      <c r="H2">
        <v>1745.328</v>
      </c>
      <c r="I2">
        <v>905.18200000000002</v>
      </c>
      <c r="J2">
        <v>441.50099999999998</v>
      </c>
      <c r="K2">
        <v>227.53399999999999</v>
      </c>
      <c r="L2">
        <v>113.65300000000001</v>
      </c>
      <c r="M2">
        <v>3.613</v>
      </c>
      <c r="O2" s="16" t="s">
        <v>10</v>
      </c>
    </row>
    <row r="3" spans="1:17" x14ac:dyDescent="0.25">
      <c r="A3" t="s">
        <v>1</v>
      </c>
      <c r="B3" t="s">
        <v>165</v>
      </c>
      <c r="C3">
        <v>32410.109</v>
      </c>
      <c r="D3">
        <v>21907.375</v>
      </c>
      <c r="E3">
        <v>12687.183999999999</v>
      </c>
      <c r="F3">
        <v>7087.5590000000002</v>
      </c>
      <c r="G3">
        <v>3615.991</v>
      </c>
      <c r="H3">
        <v>1733.789</v>
      </c>
      <c r="I3">
        <v>902.48800000000006</v>
      </c>
      <c r="J3">
        <v>458.74599999999998</v>
      </c>
      <c r="K3">
        <v>238.57300000000001</v>
      </c>
      <c r="L3">
        <v>124.55500000000001</v>
      </c>
      <c r="M3">
        <v>3.6909999999999998</v>
      </c>
      <c r="O3" s="16" t="s">
        <v>7</v>
      </c>
    </row>
    <row r="4" spans="1:17" x14ac:dyDescent="0.25">
      <c r="A4" t="s">
        <v>2</v>
      </c>
      <c r="B4" t="s">
        <v>165</v>
      </c>
      <c r="C4">
        <v>32067.998</v>
      </c>
      <c r="D4">
        <v>21472.822</v>
      </c>
      <c r="E4">
        <v>13015.981</v>
      </c>
      <c r="F4">
        <v>6846.732</v>
      </c>
      <c r="G4">
        <v>3808.453</v>
      </c>
      <c r="H4">
        <v>1850.3240000000001</v>
      </c>
      <c r="I4">
        <v>988.86800000000005</v>
      </c>
      <c r="J4">
        <v>529.38499999999999</v>
      </c>
      <c r="K4">
        <v>261.108</v>
      </c>
      <c r="L4">
        <v>134.28</v>
      </c>
      <c r="M4">
        <v>3.6869999999999998</v>
      </c>
    </row>
    <row r="5" spans="1:17" x14ac:dyDescent="0.25">
      <c r="A5" t="s">
        <v>3</v>
      </c>
      <c r="B5" t="s">
        <v>165</v>
      </c>
      <c r="C5">
        <v>30912.359</v>
      </c>
      <c r="D5">
        <v>21727.995999999999</v>
      </c>
      <c r="E5">
        <v>13413.307000000001</v>
      </c>
      <c r="F5">
        <v>7291.8609999999999</v>
      </c>
      <c r="G5">
        <v>3846.518</v>
      </c>
      <c r="H5">
        <v>1830.69</v>
      </c>
      <c r="I5">
        <v>891.83199999999999</v>
      </c>
      <c r="J5">
        <v>517.87199999999996</v>
      </c>
      <c r="K5">
        <v>254.08099999999999</v>
      </c>
      <c r="L5">
        <v>128.18899999999999</v>
      </c>
      <c r="M5">
        <v>3.6869999999999998</v>
      </c>
      <c r="O5" s="10" t="s">
        <v>13</v>
      </c>
    </row>
    <row r="6" spans="1:17" x14ac:dyDescent="0.25">
      <c r="A6" t="s">
        <v>4</v>
      </c>
      <c r="B6" s="9" t="e">
        <f>AVERAGE(B2:B5)</f>
        <v>#DIV/0!</v>
      </c>
      <c r="C6" s="9">
        <f t="shared" ref="C6:M6" si="1">AVERAGE(C2:C5)</f>
        <v>32045.057000000001</v>
      </c>
      <c r="D6" s="9">
        <f t="shared" si="1"/>
        <v>21760.04</v>
      </c>
      <c r="E6" s="9">
        <f t="shared" si="1"/>
        <v>13021.54</v>
      </c>
      <c r="F6" s="9">
        <f t="shared" si="1"/>
        <v>7068.3689999999997</v>
      </c>
      <c r="G6" s="9">
        <f t="shared" si="1"/>
        <v>3740.8757500000002</v>
      </c>
      <c r="H6" s="9">
        <f t="shared" si="1"/>
        <v>1790.0327500000003</v>
      </c>
      <c r="I6" s="9">
        <f t="shared" si="1"/>
        <v>922.09249999999997</v>
      </c>
      <c r="J6" s="9">
        <f t="shared" si="1"/>
        <v>486.87599999999998</v>
      </c>
      <c r="K6" s="9">
        <f t="shared" si="1"/>
        <v>245.32399999999998</v>
      </c>
      <c r="L6" s="9">
        <f t="shared" si="1"/>
        <v>125.16925000000001</v>
      </c>
      <c r="M6" s="9">
        <f t="shared" si="1"/>
        <v>3.6694999999999998</v>
      </c>
    </row>
    <row r="7" spans="1:17" x14ac:dyDescent="0.25">
      <c r="A7" t="s">
        <v>12</v>
      </c>
      <c r="B7" s="9" t="e">
        <f>STDEV(B2:B5)</f>
        <v>#DIV/0!</v>
      </c>
      <c r="C7" s="9">
        <f t="shared" ref="C7:M7" si="2">STDEV(C2:C5)</f>
        <v>810.63340428210893</v>
      </c>
      <c r="D7" s="9">
        <f t="shared" si="2"/>
        <v>211.96500734319346</v>
      </c>
      <c r="E7" s="9">
        <f t="shared" si="2"/>
        <v>298.88395150961242</v>
      </c>
      <c r="F7" s="9">
        <f t="shared" si="2"/>
        <v>182.46714951647229</v>
      </c>
      <c r="G7" s="9">
        <f t="shared" si="2"/>
        <v>105.92358651837966</v>
      </c>
      <c r="H7" s="9">
        <f t="shared" si="2"/>
        <v>59.019547300731972</v>
      </c>
      <c r="I7" s="9">
        <f t="shared" si="2"/>
        <v>44.888627702347968</v>
      </c>
      <c r="J7" s="9">
        <f t="shared" si="2"/>
        <v>43.274144020034257</v>
      </c>
      <c r="K7" s="9">
        <f t="shared" si="2"/>
        <v>15.142432719568765</v>
      </c>
      <c r="L7" s="9">
        <f t="shared" si="2"/>
        <v>8.6626780453083114</v>
      </c>
      <c r="M7" s="9">
        <f t="shared" si="2"/>
        <v>3.7713834773638807E-2</v>
      </c>
    </row>
    <row r="11" spans="1:17" x14ac:dyDescent="0.25">
      <c r="Q11" s="10" t="s">
        <v>14</v>
      </c>
    </row>
    <row r="12" spans="1:17" x14ac:dyDescent="0.25">
      <c r="Q12" s="10" t="s">
        <v>15</v>
      </c>
    </row>
    <row r="13" spans="1:17" x14ac:dyDescent="0.25">
      <c r="Q13" s="10" t="s">
        <v>16</v>
      </c>
    </row>
    <row r="14" spans="1:17" x14ac:dyDescent="0.25">
      <c r="Q14" s="10" t="s">
        <v>17</v>
      </c>
    </row>
    <row r="15" spans="1:17" x14ac:dyDescent="0.25">
      <c r="Q15" s="10" t="s">
        <v>18</v>
      </c>
    </row>
    <row r="26" spans="1:12" x14ac:dyDescent="0.25">
      <c r="A26" s="11" t="s">
        <v>65</v>
      </c>
      <c r="B26" s="1">
        <v>50</v>
      </c>
      <c r="C26" s="2">
        <f t="shared" ref="C26:L26" si="3">B26/2</f>
        <v>25</v>
      </c>
      <c r="D26" s="2">
        <f t="shared" si="3"/>
        <v>12.5</v>
      </c>
      <c r="E26" s="2">
        <f t="shared" si="3"/>
        <v>6.25</v>
      </c>
      <c r="F26" s="2">
        <f t="shared" si="3"/>
        <v>3.125</v>
      </c>
      <c r="G26" s="2">
        <f t="shared" si="3"/>
        <v>1.5625</v>
      </c>
      <c r="H26" s="2">
        <f t="shared" si="3"/>
        <v>0.78125</v>
      </c>
      <c r="I26" s="2">
        <f t="shared" si="3"/>
        <v>0.390625</v>
      </c>
      <c r="J26" s="2">
        <f t="shared" si="3"/>
        <v>0.1953125</v>
      </c>
      <c r="K26" s="2">
        <f t="shared" si="3"/>
        <v>9.765625E-2</v>
      </c>
      <c r="L26" s="2">
        <f t="shared" si="3"/>
        <v>4.8828125E-2</v>
      </c>
    </row>
    <row r="27" spans="1:12" x14ac:dyDescent="0.25">
      <c r="A27" t="s">
        <v>66</v>
      </c>
      <c r="B27" s="9" t="str">
        <f>IF(ISNUMBER(B6),B1/B6,"---")</f>
        <v>---</v>
      </c>
      <c r="C27" s="9">
        <f t="shared" ref="C27:L27" si="4">IF(ISNUMBER(C6),C1/C6,"---")</f>
        <v>7.8015152227689901E-4</v>
      </c>
      <c r="D27" s="9">
        <f t="shared" si="4"/>
        <v>5.7444747344214439E-4</v>
      </c>
      <c r="E27" s="9">
        <f t="shared" si="4"/>
        <v>4.7997395085373924E-4</v>
      </c>
      <c r="F27" s="9">
        <f t="shared" si="4"/>
        <v>4.4211047838617367E-4</v>
      </c>
      <c r="G27" s="9">
        <f t="shared" si="4"/>
        <v>4.1768294496282051E-4</v>
      </c>
      <c r="H27" s="9">
        <f t="shared" si="4"/>
        <v>4.3644452873837077E-4</v>
      </c>
      <c r="I27" s="9">
        <f t="shared" si="4"/>
        <v>4.2362886586757838E-4</v>
      </c>
      <c r="J27" s="9">
        <f t="shared" si="4"/>
        <v>4.0115450340538457E-4</v>
      </c>
      <c r="K27" s="9">
        <f t="shared" si="4"/>
        <v>3.9807051083465137E-4</v>
      </c>
      <c r="L27" s="9">
        <f t="shared" si="4"/>
        <v>3.900968089207213E-4</v>
      </c>
    </row>
    <row r="28" spans="1:12" x14ac:dyDescent="0.25">
      <c r="A28" t="s">
        <v>19</v>
      </c>
      <c r="B28" s="8"/>
      <c r="C28" s="9">
        <f>AVERAGE(C27:G27)</f>
        <v>5.3887327398435543E-4</v>
      </c>
      <c r="D28" s="8"/>
      <c r="E28" s="8"/>
      <c r="F28" s="8"/>
      <c r="G28" s="8"/>
      <c r="H28" s="8"/>
    </row>
    <row r="29" spans="1:12" x14ac:dyDescent="0.25">
      <c r="B29" s="8"/>
      <c r="C29" s="19" t="s">
        <v>35</v>
      </c>
      <c r="D29" s="8"/>
      <c r="E29" s="8"/>
      <c r="F29" s="8"/>
      <c r="G29" s="8"/>
      <c r="H29" s="8"/>
    </row>
    <row r="30" spans="1:12" x14ac:dyDescent="0.25">
      <c r="B30" s="8"/>
      <c r="C30" s="19" t="s">
        <v>36</v>
      </c>
      <c r="D30" s="8"/>
      <c r="E30" s="8"/>
      <c r="F30" s="8"/>
      <c r="G30" s="8"/>
      <c r="H30" s="8"/>
    </row>
    <row r="31" spans="1:12" x14ac:dyDescent="0.25">
      <c r="B31" s="8"/>
      <c r="C31" s="8"/>
      <c r="D31" s="8"/>
      <c r="E31" s="8"/>
      <c r="F31" s="8"/>
      <c r="G31" s="8"/>
      <c r="H31" s="8"/>
    </row>
    <row r="32" spans="1:12" x14ac:dyDescent="0.25">
      <c r="B32" s="8"/>
      <c r="D32" s="8"/>
      <c r="E32" s="8"/>
      <c r="F32" s="8"/>
      <c r="G32" s="8"/>
      <c r="H32" s="8"/>
    </row>
  </sheetData>
  <pageMargins left="0.7" right="0.7" top="0.75" bottom="0.75" header="0.3" footer="0.3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D49" workbookViewId="0">
      <selection activeCell="E64" sqref="E64"/>
    </sheetView>
  </sheetViews>
  <sheetFormatPr defaultColWidth="11.42578125" defaultRowHeight="15" x14ac:dyDescent="0.25"/>
  <cols>
    <col min="1" max="1" width="24.85546875" customWidth="1"/>
    <col min="2" max="10" width="9.85546875" customWidth="1"/>
    <col min="11" max="11" width="6.140625" customWidth="1"/>
    <col min="12" max="12" width="17.140625" customWidth="1"/>
    <col min="13" max="21" width="9.85546875" customWidth="1"/>
  </cols>
  <sheetData>
    <row r="1" spans="1:21" ht="18.75" x14ac:dyDescent="0.3">
      <c r="A1" s="18" t="s">
        <v>67</v>
      </c>
      <c r="C1" s="16" t="s">
        <v>68</v>
      </c>
    </row>
    <row r="2" spans="1:21" x14ac:dyDescent="0.25">
      <c r="C2" s="16" t="s">
        <v>74</v>
      </c>
    </row>
    <row r="3" spans="1:21" x14ac:dyDescent="0.25">
      <c r="C3" s="16" t="s">
        <v>69</v>
      </c>
    </row>
    <row r="5" spans="1:21" ht="15.75" x14ac:dyDescent="0.25">
      <c r="A5" s="26" t="s">
        <v>88</v>
      </c>
      <c r="L5" s="26" t="s">
        <v>89</v>
      </c>
    </row>
    <row r="6" spans="1:21" x14ac:dyDescent="0.25">
      <c r="A6" s="24" t="s">
        <v>38</v>
      </c>
      <c r="B6" t="s">
        <v>86</v>
      </c>
      <c r="C6" t="s">
        <v>87</v>
      </c>
      <c r="D6" t="s">
        <v>79</v>
      </c>
      <c r="E6" t="s">
        <v>80</v>
      </c>
      <c r="F6" t="s">
        <v>81</v>
      </c>
      <c r="G6" t="s">
        <v>82</v>
      </c>
      <c r="H6" t="s">
        <v>83</v>
      </c>
      <c r="I6" t="s">
        <v>84</v>
      </c>
      <c r="J6" t="s">
        <v>85</v>
      </c>
      <c r="L6" s="24" t="s">
        <v>38</v>
      </c>
      <c r="M6" t="s">
        <v>86</v>
      </c>
      <c r="N6" t="s">
        <v>87</v>
      </c>
      <c r="O6" t="s">
        <v>79</v>
      </c>
      <c r="P6" t="s">
        <v>80</v>
      </c>
      <c r="Q6" t="s">
        <v>81</v>
      </c>
      <c r="R6" t="s">
        <v>82</v>
      </c>
      <c r="S6" t="s">
        <v>83</v>
      </c>
      <c r="T6" t="s">
        <v>84</v>
      </c>
      <c r="U6" t="s">
        <v>85</v>
      </c>
    </row>
    <row r="7" spans="1:21" x14ac:dyDescent="0.25">
      <c r="A7" t="s">
        <v>70</v>
      </c>
      <c r="B7">
        <v>42.847000000000001</v>
      </c>
      <c r="C7">
        <v>70.751999999999995</v>
      </c>
      <c r="D7">
        <v>282.13099999999997</v>
      </c>
      <c r="E7">
        <v>91.242000000000004</v>
      </c>
      <c r="F7">
        <v>42.692999999999998</v>
      </c>
      <c r="G7">
        <v>57.052</v>
      </c>
      <c r="H7">
        <v>59.051000000000002</v>
      </c>
      <c r="I7">
        <v>44.247</v>
      </c>
      <c r="J7" s="29">
        <v>97.86</v>
      </c>
      <c r="K7" s="28"/>
      <c r="L7" t="s">
        <v>70</v>
      </c>
      <c r="M7">
        <v>8.8300000000000003E-2</v>
      </c>
      <c r="N7">
        <v>8.5400000000000004E-2</v>
      </c>
      <c r="O7">
        <v>8.4199999999999997E-2</v>
      </c>
      <c r="P7">
        <v>7.5499999999999998E-2</v>
      </c>
      <c r="Q7">
        <v>7.9200000000000007E-2</v>
      </c>
      <c r="R7">
        <v>5.7000000000000002E-2</v>
      </c>
      <c r="S7">
        <v>8.8400000000000006E-2</v>
      </c>
      <c r="T7">
        <v>9.1899999999999996E-2</v>
      </c>
      <c r="U7">
        <v>8.1000000000000003E-2</v>
      </c>
    </row>
    <row r="8" spans="1:21" x14ac:dyDescent="0.25">
      <c r="A8" t="s">
        <v>73</v>
      </c>
      <c r="B8">
        <v>43.744999999999997</v>
      </c>
      <c r="C8">
        <v>69.436000000000007</v>
      </c>
      <c r="D8">
        <v>258.20999999999998</v>
      </c>
      <c r="E8">
        <v>86.533000000000001</v>
      </c>
      <c r="F8">
        <v>44.38</v>
      </c>
      <c r="G8">
        <v>58.301000000000002</v>
      </c>
      <c r="H8">
        <v>59.29</v>
      </c>
      <c r="I8">
        <v>42.265999999999998</v>
      </c>
      <c r="J8" s="29">
        <v>95.168999999999997</v>
      </c>
      <c r="K8" s="28"/>
      <c r="L8" t="s">
        <v>73</v>
      </c>
      <c r="M8">
        <v>9.6799999999999997E-2</v>
      </c>
      <c r="N8">
        <v>8.8200000000000001E-2</v>
      </c>
      <c r="O8">
        <v>7.9899999999999999E-2</v>
      </c>
      <c r="P8">
        <v>7.5600000000000001E-2</v>
      </c>
      <c r="Q8">
        <v>8.2799999999999999E-2</v>
      </c>
      <c r="R8">
        <v>5.6800000000000003E-2</v>
      </c>
      <c r="S8">
        <v>8.7499999999999994E-2</v>
      </c>
      <c r="T8">
        <v>8.8599999999999998E-2</v>
      </c>
      <c r="U8">
        <v>8.1000000000000003E-2</v>
      </c>
    </row>
    <row r="9" spans="1:21" x14ac:dyDescent="0.25">
      <c r="A9" t="s">
        <v>72</v>
      </c>
      <c r="B9">
        <v>33.273000000000003</v>
      </c>
      <c r="C9">
        <v>87.337000000000003</v>
      </c>
      <c r="D9">
        <v>235.91800000000001</v>
      </c>
      <c r="E9">
        <v>86.465000000000003</v>
      </c>
      <c r="F9">
        <v>41.91</v>
      </c>
      <c r="G9">
        <v>57.170999999999999</v>
      </c>
      <c r="H9">
        <v>60.433</v>
      </c>
      <c r="I9">
        <v>43.874000000000002</v>
      </c>
      <c r="J9" s="29">
        <v>97.001999999999995</v>
      </c>
      <c r="K9" s="28"/>
      <c r="L9" t="s">
        <v>72</v>
      </c>
      <c r="M9">
        <v>8.5500000000000007E-2</v>
      </c>
      <c r="N9">
        <v>0.1009</v>
      </c>
      <c r="O9">
        <v>6.1600000000000002E-2</v>
      </c>
      <c r="P9">
        <v>7.8700000000000006E-2</v>
      </c>
      <c r="Q9">
        <v>8.1699999999999995E-2</v>
      </c>
      <c r="R9">
        <v>5.62E-2</v>
      </c>
      <c r="S9">
        <v>8.8200000000000001E-2</v>
      </c>
      <c r="T9">
        <v>9.2700000000000005E-2</v>
      </c>
      <c r="U9">
        <v>7.8E-2</v>
      </c>
    </row>
    <row r="10" spans="1:21" x14ac:dyDescent="0.25">
      <c r="A10" t="s">
        <v>71</v>
      </c>
      <c r="B10">
        <v>38.753</v>
      </c>
      <c r="C10">
        <v>96.031000000000006</v>
      </c>
      <c r="D10">
        <v>260.16000000000003</v>
      </c>
      <c r="E10">
        <v>89.155000000000001</v>
      </c>
      <c r="F10">
        <v>37.584000000000003</v>
      </c>
      <c r="G10">
        <v>59.146000000000001</v>
      </c>
      <c r="H10">
        <v>60.81</v>
      </c>
      <c r="I10">
        <v>38.039000000000001</v>
      </c>
      <c r="J10" s="29">
        <v>98.554000000000002</v>
      </c>
      <c r="K10" s="28"/>
      <c r="L10" t="s">
        <v>71</v>
      </c>
      <c r="M10">
        <v>9.0200000000000002E-2</v>
      </c>
      <c r="N10">
        <v>9.7199999999999995E-2</v>
      </c>
      <c r="O10">
        <v>6.4000000000000001E-2</v>
      </c>
      <c r="P10">
        <v>7.7899999999999997E-2</v>
      </c>
      <c r="Q10">
        <v>7.6700000000000004E-2</v>
      </c>
      <c r="R10">
        <v>5.8999999999999997E-2</v>
      </c>
      <c r="S10">
        <v>8.9499999999999996E-2</v>
      </c>
      <c r="T10">
        <v>8.2299999999999998E-2</v>
      </c>
      <c r="U10">
        <v>7.8E-2</v>
      </c>
    </row>
    <row r="11" spans="1:21" x14ac:dyDescent="0.25">
      <c r="A11" t="s">
        <v>75</v>
      </c>
      <c r="B11">
        <v>37.786000000000001</v>
      </c>
      <c r="C11">
        <v>69.594999999999999</v>
      </c>
      <c r="D11">
        <v>208.715</v>
      </c>
      <c r="E11">
        <v>75.367000000000004</v>
      </c>
      <c r="F11">
        <v>42.179000000000002</v>
      </c>
      <c r="G11">
        <v>79.978999999999999</v>
      </c>
      <c r="H11">
        <v>53.905999999999999</v>
      </c>
      <c r="I11">
        <v>44.901000000000003</v>
      </c>
      <c r="J11" s="29">
        <v>97.567999999999998</v>
      </c>
      <c r="K11" s="28"/>
      <c r="L11" t="s">
        <v>75</v>
      </c>
      <c r="M11">
        <v>8.5699999999999998E-2</v>
      </c>
      <c r="N11">
        <v>8.4400000000000003E-2</v>
      </c>
      <c r="O11">
        <v>5.8799999999999998E-2</v>
      </c>
      <c r="P11">
        <v>7.3499999999999996E-2</v>
      </c>
      <c r="Q11">
        <v>8.5599999999999996E-2</v>
      </c>
      <c r="R11">
        <v>7.3800000000000004E-2</v>
      </c>
      <c r="S11">
        <v>8.6300000000000002E-2</v>
      </c>
      <c r="T11">
        <v>8.2100000000000006E-2</v>
      </c>
      <c r="U11">
        <v>7.8E-2</v>
      </c>
    </row>
    <row r="12" spans="1:21" x14ac:dyDescent="0.25">
      <c r="A12" t="s">
        <v>76</v>
      </c>
      <c r="B12">
        <v>40.848999999999997</v>
      </c>
      <c r="C12">
        <v>80.430999999999997</v>
      </c>
      <c r="D12">
        <v>216.66</v>
      </c>
      <c r="E12">
        <v>71.81</v>
      </c>
      <c r="F12">
        <v>38.075000000000003</v>
      </c>
      <c r="G12">
        <v>76.454999999999998</v>
      </c>
      <c r="H12">
        <v>54.274000000000001</v>
      </c>
      <c r="I12">
        <v>44.790999999999997</v>
      </c>
      <c r="J12" s="29">
        <v>96.566000000000003</v>
      </c>
      <c r="K12" s="28"/>
      <c r="L12" t="s">
        <v>76</v>
      </c>
      <c r="M12">
        <v>0.09</v>
      </c>
      <c r="N12">
        <v>0.09</v>
      </c>
      <c r="O12">
        <v>6.1400000000000003E-2</v>
      </c>
      <c r="P12">
        <v>8.7300000000000003E-2</v>
      </c>
      <c r="Q12">
        <v>8.2000000000000003E-2</v>
      </c>
      <c r="R12">
        <v>7.0900000000000005E-2</v>
      </c>
      <c r="S12">
        <v>8.8800000000000004E-2</v>
      </c>
      <c r="T12">
        <v>7.8399999999999997E-2</v>
      </c>
      <c r="U12">
        <v>0.08</v>
      </c>
    </row>
    <row r="13" spans="1:21" x14ac:dyDescent="0.25">
      <c r="A13" t="s">
        <v>77</v>
      </c>
      <c r="B13">
        <v>45.515999999999998</v>
      </c>
      <c r="C13">
        <v>93.691999999999993</v>
      </c>
      <c r="D13">
        <v>214.87</v>
      </c>
      <c r="E13">
        <v>72.379000000000005</v>
      </c>
      <c r="F13">
        <v>38.4</v>
      </c>
      <c r="G13">
        <v>72.921999999999997</v>
      </c>
      <c r="H13">
        <v>50.554000000000002</v>
      </c>
      <c r="I13">
        <v>40.368000000000002</v>
      </c>
      <c r="J13" s="29">
        <v>94.561999999999998</v>
      </c>
      <c r="K13" s="28"/>
      <c r="L13" t="s">
        <v>77</v>
      </c>
      <c r="M13">
        <v>9.4799999999999995E-2</v>
      </c>
      <c r="N13">
        <v>9.4299999999999995E-2</v>
      </c>
      <c r="O13">
        <v>6.1899999999999997E-2</v>
      </c>
      <c r="P13">
        <v>7.1900000000000006E-2</v>
      </c>
      <c r="Q13">
        <v>7.9899999999999999E-2</v>
      </c>
      <c r="R13">
        <v>6.59E-2</v>
      </c>
      <c r="S13">
        <v>8.3900000000000002E-2</v>
      </c>
      <c r="T13">
        <v>7.6399999999999996E-2</v>
      </c>
      <c r="U13">
        <v>8.2000000000000003E-2</v>
      </c>
    </row>
    <row r="14" spans="1:21" x14ac:dyDescent="0.25">
      <c r="A14" t="s">
        <v>78</v>
      </c>
      <c r="B14">
        <v>35.279000000000003</v>
      </c>
      <c r="C14">
        <v>109.712</v>
      </c>
      <c r="D14">
        <v>278.88799999999998</v>
      </c>
      <c r="E14">
        <v>70.697000000000003</v>
      </c>
      <c r="F14">
        <v>41.072000000000003</v>
      </c>
      <c r="G14">
        <v>72.27</v>
      </c>
      <c r="H14">
        <v>55.558</v>
      </c>
      <c r="I14">
        <v>45.57</v>
      </c>
      <c r="J14" s="29">
        <v>98.256</v>
      </c>
      <c r="K14" s="28"/>
      <c r="L14" t="s">
        <v>78</v>
      </c>
      <c r="M14">
        <v>8.43E-2</v>
      </c>
      <c r="N14">
        <v>0.1104</v>
      </c>
      <c r="O14">
        <v>6.7199999999999996E-2</v>
      </c>
      <c r="P14">
        <v>7.3400000000000007E-2</v>
      </c>
      <c r="Q14">
        <v>8.6699999999999999E-2</v>
      </c>
      <c r="R14">
        <v>6.93E-2</v>
      </c>
      <c r="S14">
        <v>8.6999999999999994E-2</v>
      </c>
      <c r="T14">
        <v>8.0500000000000002E-2</v>
      </c>
      <c r="U14">
        <v>0.08</v>
      </c>
    </row>
    <row r="15" spans="1:21" x14ac:dyDescent="0.25">
      <c r="J15" s="29"/>
      <c r="K15" s="28"/>
    </row>
    <row r="16" spans="1:21" x14ac:dyDescent="0.25">
      <c r="A16" s="24" t="s">
        <v>39</v>
      </c>
      <c r="B16" t="s">
        <v>86</v>
      </c>
      <c r="C16" t="s">
        <v>87</v>
      </c>
      <c r="D16" t="s">
        <v>79</v>
      </c>
      <c r="E16" t="s">
        <v>80</v>
      </c>
      <c r="F16" t="s">
        <v>81</v>
      </c>
      <c r="G16" t="s">
        <v>82</v>
      </c>
      <c r="H16" t="s">
        <v>83</v>
      </c>
      <c r="I16" t="s">
        <v>84</v>
      </c>
      <c r="J16" s="29" t="s">
        <v>85</v>
      </c>
      <c r="K16" s="28"/>
      <c r="L16" s="24" t="s">
        <v>39</v>
      </c>
      <c r="M16" t="s">
        <v>86</v>
      </c>
      <c r="N16" t="s">
        <v>87</v>
      </c>
      <c r="O16" t="s">
        <v>79</v>
      </c>
      <c r="P16" t="s">
        <v>80</v>
      </c>
      <c r="Q16" t="s">
        <v>81</v>
      </c>
      <c r="R16" t="s">
        <v>82</v>
      </c>
      <c r="S16" t="s">
        <v>83</v>
      </c>
      <c r="T16" t="s">
        <v>84</v>
      </c>
      <c r="U16" t="s">
        <v>85</v>
      </c>
    </row>
    <row r="17" spans="1:21" x14ac:dyDescent="0.25">
      <c r="A17" t="s">
        <v>70</v>
      </c>
      <c r="B17">
        <v>90.695999999999998</v>
      </c>
      <c r="C17">
        <v>469.03199999999998</v>
      </c>
      <c r="D17">
        <v>581.52700000000004</v>
      </c>
      <c r="E17">
        <v>533.24599999999998</v>
      </c>
      <c r="F17">
        <v>102.19</v>
      </c>
      <c r="G17">
        <v>332.90199999999999</v>
      </c>
      <c r="H17">
        <v>203.68199999999999</v>
      </c>
      <c r="I17">
        <v>102.56100000000001</v>
      </c>
      <c r="J17" s="29">
        <v>96.558000000000007</v>
      </c>
      <c r="K17" s="28"/>
      <c r="L17" t="s">
        <v>70</v>
      </c>
      <c r="M17">
        <v>0.27300000000000002</v>
      </c>
      <c r="N17">
        <v>0.2462</v>
      </c>
      <c r="O17">
        <v>8.6099999999999996E-2</v>
      </c>
      <c r="P17">
        <v>0.24790000000000001</v>
      </c>
      <c r="Q17">
        <v>0.24129999999999999</v>
      </c>
      <c r="R17">
        <v>0.1555</v>
      </c>
      <c r="S17">
        <v>0.28649999999999998</v>
      </c>
      <c r="T17">
        <v>0.29920000000000002</v>
      </c>
      <c r="U17">
        <v>8.1000000000000003E-2</v>
      </c>
    </row>
    <row r="18" spans="1:21" x14ac:dyDescent="0.25">
      <c r="A18" t="s">
        <v>73</v>
      </c>
      <c r="B18">
        <v>85.724999999999994</v>
      </c>
      <c r="C18">
        <v>464.34500000000003</v>
      </c>
      <c r="D18">
        <v>619.52200000000005</v>
      </c>
      <c r="E18">
        <v>497.87599999999998</v>
      </c>
      <c r="F18">
        <v>93.945999999999998</v>
      </c>
      <c r="G18">
        <v>274.98</v>
      </c>
      <c r="H18">
        <v>195.017</v>
      </c>
      <c r="I18">
        <v>65.227999999999994</v>
      </c>
      <c r="J18" s="29">
        <v>96.486999999999995</v>
      </c>
      <c r="K18" s="28"/>
      <c r="L18" t="s">
        <v>73</v>
      </c>
      <c r="M18">
        <v>0.32369999999999999</v>
      </c>
      <c r="N18">
        <v>0.27289999999999998</v>
      </c>
      <c r="O18">
        <v>9.5799999999999996E-2</v>
      </c>
      <c r="P18">
        <v>0.24</v>
      </c>
      <c r="Q18">
        <v>0.253</v>
      </c>
      <c r="R18">
        <v>0.16270000000000001</v>
      </c>
      <c r="S18">
        <v>0.26129999999999998</v>
      </c>
      <c r="T18">
        <v>0.18859999999999999</v>
      </c>
      <c r="U18">
        <v>8.1000000000000003E-2</v>
      </c>
    </row>
    <row r="19" spans="1:21" x14ac:dyDescent="0.25">
      <c r="A19" t="s">
        <v>72</v>
      </c>
      <c r="B19">
        <v>92.701999999999998</v>
      </c>
      <c r="C19">
        <v>471.17399999999998</v>
      </c>
      <c r="D19">
        <v>609.50699999999995</v>
      </c>
      <c r="E19">
        <v>495.73099999999999</v>
      </c>
      <c r="F19">
        <v>99.165999999999997</v>
      </c>
      <c r="G19">
        <v>289.262</v>
      </c>
      <c r="H19">
        <v>192.422</v>
      </c>
      <c r="I19">
        <v>64.774000000000001</v>
      </c>
      <c r="J19" s="29">
        <v>97.888999999999996</v>
      </c>
      <c r="K19" s="28"/>
      <c r="L19" t="s">
        <v>72</v>
      </c>
      <c r="M19">
        <v>0.33389999999999997</v>
      </c>
      <c r="N19">
        <v>0.2681</v>
      </c>
      <c r="O19">
        <v>8.9899999999999994E-2</v>
      </c>
      <c r="P19">
        <v>0.2258</v>
      </c>
      <c r="Q19">
        <v>0.251</v>
      </c>
      <c r="R19">
        <v>0.19040000000000001</v>
      </c>
      <c r="S19">
        <v>0.26919999999999999</v>
      </c>
      <c r="T19">
        <v>0.1915</v>
      </c>
      <c r="U19">
        <v>7.8E-2</v>
      </c>
    </row>
    <row r="20" spans="1:21" x14ac:dyDescent="0.25">
      <c r="A20" t="s">
        <v>71</v>
      </c>
      <c r="B20">
        <v>86.155000000000001</v>
      </c>
      <c r="C20">
        <v>489.64100000000002</v>
      </c>
      <c r="D20">
        <v>595.83799999999997</v>
      </c>
      <c r="E20">
        <v>525.19000000000005</v>
      </c>
      <c r="F20">
        <v>88.834999999999994</v>
      </c>
      <c r="G20">
        <v>251.08199999999999</v>
      </c>
      <c r="H20">
        <v>243.15600000000001</v>
      </c>
      <c r="I20">
        <v>67.393000000000001</v>
      </c>
      <c r="J20" s="29">
        <v>98.245999999999995</v>
      </c>
      <c r="K20" s="28"/>
      <c r="L20" t="s">
        <v>71</v>
      </c>
      <c r="M20">
        <v>0.2656</v>
      </c>
      <c r="N20">
        <v>0.28339999999999999</v>
      </c>
      <c r="O20">
        <v>8.2100000000000006E-2</v>
      </c>
      <c r="P20">
        <v>0.27910000000000001</v>
      </c>
      <c r="Q20">
        <v>0.25409999999999999</v>
      </c>
      <c r="R20">
        <v>0.1852</v>
      </c>
      <c r="S20">
        <v>0.28639999999999999</v>
      </c>
      <c r="T20">
        <v>0.19120000000000001</v>
      </c>
      <c r="U20">
        <v>7.8E-2</v>
      </c>
    </row>
    <row r="21" spans="1:21" x14ac:dyDescent="0.25">
      <c r="A21" t="s">
        <v>75</v>
      </c>
      <c r="B21">
        <v>94.887</v>
      </c>
      <c r="C21">
        <v>429.589</v>
      </c>
      <c r="D21">
        <v>762.21699999999998</v>
      </c>
      <c r="E21">
        <v>422.44600000000003</v>
      </c>
      <c r="F21">
        <v>101.881</v>
      </c>
      <c r="G21">
        <v>549.28599999999994</v>
      </c>
      <c r="H21">
        <v>79.561000000000007</v>
      </c>
      <c r="I21">
        <v>0.95599999999999996</v>
      </c>
      <c r="J21" s="29">
        <v>97.298000000000002</v>
      </c>
      <c r="K21" s="28"/>
      <c r="L21" t="s">
        <v>75</v>
      </c>
      <c r="M21">
        <v>0.34229999999999999</v>
      </c>
      <c r="N21">
        <v>0.37190000000000001</v>
      </c>
      <c r="O21">
        <v>9.2600000000000002E-2</v>
      </c>
      <c r="P21">
        <v>0.30530000000000002</v>
      </c>
      <c r="Q21">
        <v>0.27060000000000001</v>
      </c>
      <c r="R21">
        <v>0.17929999999999999</v>
      </c>
      <c r="S21">
        <v>0.1109</v>
      </c>
      <c r="T21">
        <v>4.5199999999999997E-2</v>
      </c>
      <c r="U21">
        <v>7.8E-2</v>
      </c>
    </row>
    <row r="22" spans="1:21" x14ac:dyDescent="0.25">
      <c r="A22" t="s">
        <v>76</v>
      </c>
      <c r="B22">
        <v>95.3</v>
      </c>
      <c r="C22">
        <v>428.04399999999998</v>
      </c>
      <c r="D22">
        <v>781.58</v>
      </c>
      <c r="E22">
        <v>425.50799999999998</v>
      </c>
      <c r="F22">
        <v>102.797</v>
      </c>
      <c r="G22">
        <v>507.01600000000002</v>
      </c>
      <c r="H22">
        <v>120.49299999999999</v>
      </c>
      <c r="I22">
        <v>1.095</v>
      </c>
      <c r="J22" s="29">
        <v>98.156000000000006</v>
      </c>
      <c r="K22" s="28"/>
      <c r="L22" t="s">
        <v>76</v>
      </c>
      <c r="M22">
        <v>0.2717</v>
      </c>
      <c r="N22">
        <v>0.36809999999999998</v>
      </c>
      <c r="O22">
        <v>9.0700000000000003E-2</v>
      </c>
      <c r="P22">
        <v>0.29220000000000002</v>
      </c>
      <c r="Q22">
        <v>0.2601</v>
      </c>
      <c r="R22">
        <v>0.1759</v>
      </c>
      <c r="S22">
        <v>0.2344</v>
      </c>
      <c r="T22">
        <v>4.5400000000000003E-2</v>
      </c>
      <c r="U22">
        <v>0.08</v>
      </c>
    </row>
    <row r="23" spans="1:21" x14ac:dyDescent="0.25">
      <c r="A23" t="s">
        <v>77</v>
      </c>
      <c r="B23">
        <v>92.576999999999998</v>
      </c>
      <c r="C23">
        <v>428.20299999999997</v>
      </c>
      <c r="D23">
        <v>791.91600000000005</v>
      </c>
      <c r="E23">
        <v>392.65699999999998</v>
      </c>
      <c r="F23">
        <v>96.143000000000001</v>
      </c>
      <c r="G23">
        <v>454.173</v>
      </c>
      <c r="H23">
        <v>151.446</v>
      </c>
      <c r="I23">
        <v>91.108000000000004</v>
      </c>
      <c r="J23" s="29">
        <v>95.212999999999994</v>
      </c>
      <c r="K23" s="28"/>
      <c r="L23" t="s">
        <v>77</v>
      </c>
      <c r="M23">
        <v>0.2747</v>
      </c>
      <c r="N23">
        <v>0.38900000000000001</v>
      </c>
      <c r="O23">
        <v>8.9399999999999993E-2</v>
      </c>
      <c r="P23">
        <v>0.28170000000000001</v>
      </c>
      <c r="Q23">
        <v>0.24579999999999999</v>
      </c>
      <c r="R23">
        <v>0.17630000000000001</v>
      </c>
      <c r="S23">
        <v>0.3</v>
      </c>
      <c r="T23">
        <v>0.26369999999999999</v>
      </c>
      <c r="U23">
        <v>8.2000000000000003E-2</v>
      </c>
    </row>
    <row r="24" spans="1:21" x14ac:dyDescent="0.25">
      <c r="A24" t="s">
        <v>78</v>
      </c>
      <c r="B24">
        <v>91.703000000000003</v>
      </c>
      <c r="C24">
        <v>446.16</v>
      </c>
      <c r="D24">
        <v>785.74699999999996</v>
      </c>
      <c r="E24">
        <v>415.52600000000001</v>
      </c>
      <c r="F24">
        <v>97.837999999999994</v>
      </c>
      <c r="G24">
        <v>607.05499999999995</v>
      </c>
      <c r="H24">
        <v>118.99299999999999</v>
      </c>
      <c r="I24">
        <v>87.712000000000003</v>
      </c>
      <c r="J24" s="29">
        <v>97.022999999999996</v>
      </c>
      <c r="K24" s="28"/>
      <c r="L24" t="s">
        <v>78</v>
      </c>
      <c r="M24">
        <v>0.27939999999999998</v>
      </c>
      <c r="N24">
        <v>0.35360000000000003</v>
      </c>
      <c r="O24">
        <v>8.6800000000000002E-2</v>
      </c>
      <c r="P24">
        <v>0.27510000000000001</v>
      </c>
      <c r="Q24">
        <v>0.26340000000000002</v>
      </c>
      <c r="R24">
        <v>0.17649999999999999</v>
      </c>
      <c r="S24">
        <v>0.23980000000000001</v>
      </c>
      <c r="T24">
        <v>0.25559999999999999</v>
      </c>
      <c r="U24">
        <v>0.08</v>
      </c>
    </row>
    <row r="25" spans="1:21" x14ac:dyDescent="0.25">
      <c r="J25" s="29"/>
      <c r="K25" s="28"/>
    </row>
    <row r="26" spans="1:21" x14ac:dyDescent="0.25">
      <c r="A26" s="24" t="s">
        <v>40</v>
      </c>
      <c r="B26" t="s">
        <v>86</v>
      </c>
      <c r="C26" t="s">
        <v>87</v>
      </c>
      <c r="D26" t="s">
        <v>79</v>
      </c>
      <c r="E26" t="s">
        <v>80</v>
      </c>
      <c r="F26" t="s">
        <v>81</v>
      </c>
      <c r="G26" t="s">
        <v>82</v>
      </c>
      <c r="H26" t="s">
        <v>83</v>
      </c>
      <c r="I26" t="s">
        <v>84</v>
      </c>
      <c r="J26" s="29" t="s">
        <v>85</v>
      </c>
      <c r="K26" s="28"/>
      <c r="L26" s="24" t="s">
        <v>40</v>
      </c>
      <c r="M26" t="s">
        <v>86</v>
      </c>
      <c r="N26" t="s">
        <v>87</v>
      </c>
      <c r="O26" t="s">
        <v>79</v>
      </c>
      <c r="P26" t="s">
        <v>80</v>
      </c>
      <c r="Q26" t="s">
        <v>81</v>
      </c>
      <c r="R26" t="s">
        <v>82</v>
      </c>
      <c r="S26" t="s">
        <v>83</v>
      </c>
      <c r="T26" t="s">
        <v>84</v>
      </c>
      <c r="U26" t="s">
        <v>85</v>
      </c>
    </row>
    <row r="27" spans="1:21" x14ac:dyDescent="0.25">
      <c r="A27" t="s">
        <v>70</v>
      </c>
      <c r="B27">
        <v>105.65600000000001</v>
      </c>
      <c r="C27">
        <v>878.947</v>
      </c>
      <c r="D27">
        <v>912.98500000000001</v>
      </c>
      <c r="E27">
        <v>1024.626</v>
      </c>
      <c r="F27">
        <v>85.623999999999995</v>
      </c>
      <c r="G27">
        <v>755.69799999999998</v>
      </c>
      <c r="H27">
        <v>241.136</v>
      </c>
      <c r="I27">
        <v>109.11499999999999</v>
      </c>
      <c r="J27" s="29">
        <v>95.682000000000002</v>
      </c>
      <c r="K27" s="28"/>
      <c r="L27" t="s">
        <v>70</v>
      </c>
      <c r="M27">
        <v>0.41980000000000001</v>
      </c>
      <c r="N27">
        <v>0.43819999999999998</v>
      </c>
      <c r="O27">
        <v>0.1065</v>
      </c>
      <c r="P27">
        <v>0.44569999999999999</v>
      </c>
      <c r="Q27">
        <v>0.32769999999999999</v>
      </c>
      <c r="R27">
        <v>0.41420000000000001</v>
      </c>
      <c r="S27">
        <v>0.4178</v>
      </c>
      <c r="T27">
        <v>0.42199999999999999</v>
      </c>
      <c r="U27">
        <v>8.1000000000000003E-2</v>
      </c>
    </row>
    <row r="28" spans="1:21" x14ac:dyDescent="0.25">
      <c r="A28" t="s">
        <v>73</v>
      </c>
      <c r="B28">
        <v>104.94499999999999</v>
      </c>
      <c r="C28">
        <v>806.08199999999999</v>
      </c>
      <c r="D28">
        <v>892.52099999999996</v>
      </c>
      <c r="E28">
        <v>933.06500000000005</v>
      </c>
      <c r="F28">
        <v>111.53</v>
      </c>
      <c r="G28">
        <v>512.02300000000002</v>
      </c>
      <c r="H28">
        <v>174.12700000000001</v>
      </c>
      <c r="I28">
        <v>106.48399999999999</v>
      </c>
      <c r="J28" s="29">
        <v>98.653999999999996</v>
      </c>
      <c r="K28" s="28"/>
      <c r="L28" t="s">
        <v>73</v>
      </c>
      <c r="M28">
        <v>0.4244</v>
      </c>
      <c r="N28">
        <v>0.41239999999999999</v>
      </c>
      <c r="O28">
        <v>0.1077</v>
      </c>
      <c r="P28">
        <v>0.36849999999999999</v>
      </c>
      <c r="Q28">
        <v>0.37240000000000001</v>
      </c>
      <c r="R28">
        <v>0.28670000000000001</v>
      </c>
      <c r="S28">
        <v>0.30270000000000002</v>
      </c>
      <c r="T28">
        <v>0.42509999999999998</v>
      </c>
      <c r="U28">
        <v>8.1000000000000003E-2</v>
      </c>
    </row>
    <row r="29" spans="1:21" x14ac:dyDescent="0.25">
      <c r="A29" t="s">
        <v>72</v>
      </c>
      <c r="B29">
        <v>91.412999999999997</v>
      </c>
      <c r="C29">
        <v>833.51599999999996</v>
      </c>
      <c r="D29">
        <v>884.92100000000005</v>
      </c>
      <c r="E29">
        <v>899.59400000000005</v>
      </c>
      <c r="F29">
        <v>107.94499999999999</v>
      </c>
      <c r="G29">
        <v>456.33300000000003</v>
      </c>
      <c r="H29">
        <v>153.178</v>
      </c>
      <c r="I29">
        <v>108.55500000000001</v>
      </c>
      <c r="J29" s="29">
        <v>96.641999999999996</v>
      </c>
      <c r="K29" s="28"/>
      <c r="L29" t="s">
        <v>72</v>
      </c>
      <c r="M29">
        <v>0.39589999999999997</v>
      </c>
      <c r="N29">
        <v>0.41949999999999998</v>
      </c>
      <c r="O29">
        <v>0.1046</v>
      </c>
      <c r="P29">
        <v>0.32379999999999998</v>
      </c>
      <c r="Q29">
        <v>0.3483</v>
      </c>
      <c r="R29">
        <v>0.2457</v>
      </c>
      <c r="S29">
        <v>0.2954</v>
      </c>
      <c r="T29">
        <v>0.40489999999999998</v>
      </c>
      <c r="U29">
        <v>7.8E-2</v>
      </c>
    </row>
    <row r="30" spans="1:21" x14ac:dyDescent="0.25">
      <c r="A30" t="s">
        <v>71</v>
      </c>
      <c r="B30">
        <v>101.392</v>
      </c>
      <c r="C30">
        <v>851.27599999999995</v>
      </c>
      <c r="D30">
        <v>871.49599999999998</v>
      </c>
      <c r="E30">
        <v>905.96699999999998</v>
      </c>
      <c r="F30">
        <v>99.525999999999996</v>
      </c>
      <c r="G30">
        <v>398.64299999999997</v>
      </c>
      <c r="H30">
        <v>147.245</v>
      </c>
      <c r="I30">
        <v>107.127</v>
      </c>
      <c r="J30" s="29">
        <v>96.721000000000004</v>
      </c>
      <c r="K30" s="28"/>
      <c r="L30" t="s">
        <v>71</v>
      </c>
      <c r="M30">
        <v>0.40529999999999999</v>
      </c>
      <c r="N30">
        <v>0.42159999999999997</v>
      </c>
      <c r="O30">
        <v>0.1079</v>
      </c>
      <c r="P30">
        <v>0.37869999999999998</v>
      </c>
      <c r="Q30">
        <v>0.33179999999999998</v>
      </c>
      <c r="R30">
        <v>0.24349999999999999</v>
      </c>
      <c r="S30">
        <v>0.25480000000000003</v>
      </c>
      <c r="T30">
        <v>0.39019999999999999</v>
      </c>
      <c r="U30">
        <v>7.8E-2</v>
      </c>
    </row>
    <row r="31" spans="1:21" x14ac:dyDescent="0.25">
      <c r="A31" t="s">
        <v>75</v>
      </c>
      <c r="B31">
        <v>74.293999999999997</v>
      </c>
      <c r="C31">
        <v>1395.7329999999999</v>
      </c>
      <c r="D31">
        <v>835.971</v>
      </c>
      <c r="E31">
        <v>767.58399999999995</v>
      </c>
      <c r="F31">
        <v>108.634</v>
      </c>
      <c r="G31">
        <v>997.452</v>
      </c>
      <c r="H31">
        <v>224.154</v>
      </c>
      <c r="I31">
        <v>105.393</v>
      </c>
      <c r="J31" s="29">
        <v>94.222999999999999</v>
      </c>
      <c r="K31" s="28"/>
      <c r="L31" t="s">
        <v>75</v>
      </c>
      <c r="M31">
        <v>0.41320000000000001</v>
      </c>
      <c r="N31">
        <v>0.58009999999999995</v>
      </c>
      <c r="O31">
        <v>9.0700000000000003E-2</v>
      </c>
      <c r="P31">
        <v>0.4073</v>
      </c>
      <c r="Q31">
        <v>0.3871</v>
      </c>
      <c r="R31">
        <v>0.37980000000000003</v>
      </c>
      <c r="S31">
        <v>0.47249999999999998</v>
      </c>
      <c r="T31">
        <v>0.3901</v>
      </c>
      <c r="U31">
        <v>7.8E-2</v>
      </c>
    </row>
    <row r="32" spans="1:21" x14ac:dyDescent="0.25">
      <c r="A32" t="s">
        <v>76</v>
      </c>
      <c r="B32">
        <v>96.753</v>
      </c>
      <c r="C32">
        <v>845.25099999999998</v>
      </c>
      <c r="D32">
        <v>1043.579</v>
      </c>
      <c r="E32">
        <v>738.31500000000005</v>
      </c>
      <c r="F32">
        <v>79.195999999999998</v>
      </c>
      <c r="G32">
        <v>1006.751</v>
      </c>
      <c r="H32">
        <v>137.03700000000001</v>
      </c>
      <c r="I32">
        <v>104.164</v>
      </c>
      <c r="J32" s="29">
        <v>97.266000000000005</v>
      </c>
      <c r="K32" s="28"/>
      <c r="L32" t="s">
        <v>76</v>
      </c>
      <c r="M32">
        <v>0.41589999999999999</v>
      </c>
      <c r="N32">
        <v>0.35880000000000001</v>
      </c>
      <c r="O32">
        <v>0.1118</v>
      </c>
      <c r="P32">
        <v>0.36620000000000003</v>
      </c>
      <c r="Q32">
        <v>0.2984</v>
      </c>
      <c r="R32">
        <v>0.3947</v>
      </c>
      <c r="S32">
        <v>0.28449999999999998</v>
      </c>
      <c r="T32">
        <v>0.37759999999999999</v>
      </c>
      <c r="U32">
        <v>0.08</v>
      </c>
    </row>
    <row r="33" spans="1:21" x14ac:dyDescent="0.25">
      <c r="A33" t="s">
        <v>77</v>
      </c>
      <c r="B33">
        <v>67.525000000000006</v>
      </c>
      <c r="C33">
        <v>780.65</v>
      </c>
      <c r="D33">
        <v>1055.7270000000001</v>
      </c>
      <c r="E33">
        <v>731.54100000000005</v>
      </c>
      <c r="F33">
        <v>109.303</v>
      </c>
      <c r="G33">
        <v>938.077</v>
      </c>
      <c r="H33">
        <v>205.61799999999999</v>
      </c>
      <c r="I33">
        <v>73.784999999999997</v>
      </c>
      <c r="J33" s="29">
        <v>94.156000000000006</v>
      </c>
      <c r="K33" s="28"/>
      <c r="L33" t="s">
        <v>77</v>
      </c>
      <c r="M33">
        <v>0.35010000000000002</v>
      </c>
      <c r="N33">
        <v>0.26590000000000003</v>
      </c>
      <c r="O33">
        <v>0.11559999999999999</v>
      </c>
      <c r="P33">
        <v>0.35320000000000001</v>
      </c>
      <c r="Q33">
        <v>0.38109999999999999</v>
      </c>
      <c r="R33">
        <v>0.33350000000000002</v>
      </c>
      <c r="S33">
        <v>0.42599999999999999</v>
      </c>
      <c r="T33">
        <v>0.23549999999999999</v>
      </c>
      <c r="U33">
        <v>8.2000000000000003E-2</v>
      </c>
    </row>
    <row r="34" spans="1:21" x14ac:dyDescent="0.25">
      <c r="A34" t="s">
        <v>78</v>
      </c>
      <c r="B34">
        <v>103.82299999999999</v>
      </c>
      <c r="C34">
        <v>1349.0830000000001</v>
      </c>
      <c r="D34">
        <v>975.05399999999997</v>
      </c>
      <c r="E34">
        <v>780.78200000000004</v>
      </c>
      <c r="F34">
        <v>54.963999999999999</v>
      </c>
      <c r="G34">
        <v>964.82799999999997</v>
      </c>
      <c r="H34">
        <v>206.126</v>
      </c>
      <c r="I34">
        <v>54.643000000000001</v>
      </c>
      <c r="J34" s="29">
        <v>95.129000000000005</v>
      </c>
      <c r="K34" s="28"/>
      <c r="L34" t="s">
        <v>78</v>
      </c>
      <c r="M34">
        <v>0.40820000000000001</v>
      </c>
      <c r="N34">
        <v>0.57569999999999999</v>
      </c>
      <c r="O34">
        <v>0.1108</v>
      </c>
      <c r="P34">
        <v>0.38469999999999999</v>
      </c>
      <c r="Q34">
        <v>0.22389999999999999</v>
      </c>
      <c r="R34">
        <v>0.35830000000000001</v>
      </c>
      <c r="S34">
        <v>0.41460000000000002</v>
      </c>
      <c r="T34">
        <v>0.17799999999999999</v>
      </c>
      <c r="U34">
        <v>0.08</v>
      </c>
    </row>
    <row r="35" spans="1:21" x14ac:dyDescent="0.25">
      <c r="J35" s="29"/>
      <c r="K35" s="28"/>
    </row>
    <row r="36" spans="1:21" x14ac:dyDescent="0.25">
      <c r="A36" s="24" t="s">
        <v>41</v>
      </c>
      <c r="B36" t="s">
        <v>86</v>
      </c>
      <c r="C36" t="s">
        <v>87</v>
      </c>
      <c r="D36" t="s">
        <v>79</v>
      </c>
      <c r="E36" t="s">
        <v>80</v>
      </c>
      <c r="F36" t="s">
        <v>81</v>
      </c>
      <c r="G36" t="s">
        <v>82</v>
      </c>
      <c r="H36" t="s">
        <v>83</v>
      </c>
      <c r="I36" t="s">
        <v>84</v>
      </c>
      <c r="J36" s="29" t="s">
        <v>85</v>
      </c>
      <c r="K36" s="28"/>
      <c r="L36" s="24" t="s">
        <v>41</v>
      </c>
      <c r="M36" t="s">
        <v>86</v>
      </c>
      <c r="N36" t="s">
        <v>87</v>
      </c>
      <c r="O36" t="s">
        <v>79</v>
      </c>
      <c r="P36" t="s">
        <v>80</v>
      </c>
      <c r="Q36" t="s">
        <v>81</v>
      </c>
      <c r="R36" t="s">
        <v>82</v>
      </c>
      <c r="S36" t="s">
        <v>83</v>
      </c>
      <c r="T36" t="s">
        <v>84</v>
      </c>
      <c r="U36" t="s">
        <v>85</v>
      </c>
    </row>
    <row r="37" spans="1:21" x14ac:dyDescent="0.25">
      <c r="A37" t="s">
        <v>70</v>
      </c>
      <c r="B37">
        <v>107.30500000000001</v>
      </c>
      <c r="C37">
        <v>1166.835</v>
      </c>
      <c r="D37">
        <v>1285.4680000000001</v>
      </c>
      <c r="E37">
        <v>1510.713</v>
      </c>
      <c r="F37">
        <v>131.36799999999999</v>
      </c>
      <c r="G37">
        <v>863.125</v>
      </c>
      <c r="H37">
        <v>287.33999999999997</v>
      </c>
      <c r="I37">
        <v>117.104</v>
      </c>
      <c r="J37" s="29">
        <v>95.545000000000002</v>
      </c>
      <c r="K37" s="28"/>
      <c r="L37" t="s">
        <v>70</v>
      </c>
      <c r="M37">
        <v>0.55530000000000002</v>
      </c>
      <c r="N37">
        <v>0.55010000000000003</v>
      </c>
      <c r="O37">
        <v>0.1462</v>
      </c>
      <c r="P37">
        <v>0.53669999999999995</v>
      </c>
      <c r="Q37">
        <v>0.54159999999999997</v>
      </c>
      <c r="R37">
        <v>0.46660000000000001</v>
      </c>
      <c r="S37">
        <v>0.52549999999999997</v>
      </c>
      <c r="T37">
        <v>0.59899999999999998</v>
      </c>
      <c r="U37">
        <v>8.1000000000000003E-2</v>
      </c>
    </row>
    <row r="38" spans="1:21" x14ac:dyDescent="0.25">
      <c r="A38" t="s">
        <v>73</v>
      </c>
      <c r="B38">
        <v>109.80800000000001</v>
      </c>
      <c r="C38">
        <v>1124.1310000000001</v>
      </c>
      <c r="D38">
        <v>1413.598</v>
      </c>
      <c r="E38">
        <v>1488.4659999999999</v>
      </c>
      <c r="F38">
        <v>127.791</v>
      </c>
      <c r="G38">
        <v>842.322</v>
      </c>
      <c r="H38">
        <v>264.22000000000003</v>
      </c>
      <c r="I38">
        <v>115.35599999999999</v>
      </c>
      <c r="J38" s="29">
        <v>98.991</v>
      </c>
      <c r="K38" s="28"/>
      <c r="L38" t="s">
        <v>73</v>
      </c>
      <c r="M38">
        <v>0.51600000000000001</v>
      </c>
      <c r="N38">
        <v>0.53420000000000001</v>
      </c>
      <c r="O38">
        <v>0.15190000000000001</v>
      </c>
      <c r="P38">
        <v>0.50949999999999995</v>
      </c>
      <c r="Q38">
        <v>0.53569999999999995</v>
      </c>
      <c r="R38">
        <v>0.42470000000000002</v>
      </c>
      <c r="S38">
        <v>0.4844</v>
      </c>
      <c r="T38">
        <v>0.54500000000000004</v>
      </c>
      <c r="U38">
        <v>8.1000000000000003E-2</v>
      </c>
    </row>
    <row r="39" spans="1:21" x14ac:dyDescent="0.25">
      <c r="A39" t="s">
        <v>72</v>
      </c>
      <c r="B39">
        <v>106.95099999999999</v>
      </c>
      <c r="C39">
        <v>1133.894</v>
      </c>
      <c r="D39">
        <v>1344.8309999999999</v>
      </c>
      <c r="E39">
        <v>1466.453</v>
      </c>
      <c r="F39">
        <v>126.611</v>
      </c>
      <c r="G39">
        <v>780.33299999999997</v>
      </c>
      <c r="H39">
        <v>265.67</v>
      </c>
      <c r="I39">
        <v>114.604</v>
      </c>
      <c r="J39" s="29">
        <v>98.128</v>
      </c>
      <c r="K39" s="28"/>
      <c r="L39" t="s">
        <v>72</v>
      </c>
      <c r="M39">
        <v>0.53939999999999999</v>
      </c>
      <c r="N39">
        <v>0.52829999999999999</v>
      </c>
      <c r="O39">
        <v>0.15049999999999999</v>
      </c>
      <c r="P39">
        <v>0.50390000000000001</v>
      </c>
      <c r="Q39">
        <v>0.51259999999999994</v>
      </c>
      <c r="R39">
        <v>0.41599999999999998</v>
      </c>
      <c r="S39">
        <v>0.47049999999999997</v>
      </c>
      <c r="T39">
        <v>0.50929999999999997</v>
      </c>
      <c r="U39">
        <v>7.8E-2</v>
      </c>
    </row>
    <row r="40" spans="1:21" x14ac:dyDescent="0.25">
      <c r="A40" t="s">
        <v>71</v>
      </c>
      <c r="B40">
        <v>107.093</v>
      </c>
      <c r="C40">
        <v>1092.9059999999999</v>
      </c>
      <c r="D40">
        <v>1251.402</v>
      </c>
      <c r="E40">
        <v>1153.259</v>
      </c>
      <c r="F40">
        <v>125.941</v>
      </c>
      <c r="G40">
        <v>606.27300000000002</v>
      </c>
      <c r="H40">
        <v>225.989</v>
      </c>
      <c r="I40">
        <v>113.84</v>
      </c>
      <c r="J40" s="29">
        <v>97.525000000000006</v>
      </c>
      <c r="K40" s="28"/>
      <c r="L40" t="s">
        <v>71</v>
      </c>
      <c r="M40">
        <v>0.5232</v>
      </c>
      <c r="N40">
        <v>0.50800000000000001</v>
      </c>
      <c r="O40">
        <v>0.13780000000000001</v>
      </c>
      <c r="P40">
        <v>0.39910000000000001</v>
      </c>
      <c r="Q40">
        <v>0.49409999999999998</v>
      </c>
      <c r="R40">
        <v>0.34370000000000001</v>
      </c>
      <c r="S40">
        <v>0.3952</v>
      </c>
      <c r="T40">
        <v>0.50949999999999995</v>
      </c>
      <c r="U40">
        <v>7.8E-2</v>
      </c>
    </row>
    <row r="41" spans="1:21" x14ac:dyDescent="0.25">
      <c r="A41" t="s">
        <v>75</v>
      </c>
      <c r="B41">
        <v>107.334</v>
      </c>
      <c r="C41">
        <v>1968.751</v>
      </c>
      <c r="D41">
        <v>1438.53</v>
      </c>
      <c r="E41">
        <v>1414.9949999999999</v>
      </c>
      <c r="F41">
        <v>125.67400000000001</v>
      </c>
      <c r="G41">
        <v>1473.6869999999999</v>
      </c>
      <c r="H41">
        <v>274.85300000000001</v>
      </c>
      <c r="I41">
        <v>110.35599999999999</v>
      </c>
      <c r="J41" s="29">
        <v>96.516000000000005</v>
      </c>
      <c r="K41" s="28"/>
      <c r="L41" t="s">
        <v>75</v>
      </c>
      <c r="M41">
        <v>0.5413</v>
      </c>
      <c r="N41">
        <v>0.7137</v>
      </c>
      <c r="O41">
        <v>0.14219999999999999</v>
      </c>
      <c r="P41">
        <v>0.55110000000000003</v>
      </c>
      <c r="Q41">
        <v>0.54769999999999996</v>
      </c>
      <c r="R41">
        <v>0.50800000000000001</v>
      </c>
      <c r="S41">
        <v>0.59599999999999997</v>
      </c>
      <c r="T41">
        <v>0.52480000000000004</v>
      </c>
      <c r="U41">
        <v>7.8E-2</v>
      </c>
    </row>
    <row r="42" spans="1:21" x14ac:dyDescent="0.25">
      <c r="A42" t="s">
        <v>76</v>
      </c>
      <c r="B42">
        <v>106.361</v>
      </c>
      <c r="C42">
        <v>2041.2329999999999</v>
      </c>
      <c r="D42">
        <v>1445.7529999999999</v>
      </c>
      <c r="E42">
        <v>1315.6679999999999</v>
      </c>
      <c r="F42">
        <v>125.434</v>
      </c>
      <c r="G42">
        <v>1373.9169999999999</v>
      </c>
      <c r="H42">
        <v>258.63799999999998</v>
      </c>
      <c r="I42">
        <v>115.617</v>
      </c>
      <c r="J42" s="29">
        <v>96.879000000000005</v>
      </c>
      <c r="K42" s="28"/>
      <c r="L42" t="s">
        <v>76</v>
      </c>
      <c r="M42">
        <v>0.53129999999999999</v>
      </c>
      <c r="N42">
        <v>0.72829999999999995</v>
      </c>
      <c r="O42">
        <v>0.15190000000000001</v>
      </c>
      <c r="P42">
        <v>0.48309999999999997</v>
      </c>
      <c r="Q42">
        <v>0.5343</v>
      </c>
      <c r="R42">
        <v>0.46889999999999998</v>
      </c>
      <c r="S42">
        <v>0.56010000000000004</v>
      </c>
      <c r="T42">
        <v>0.53369999999999995</v>
      </c>
      <c r="U42">
        <v>0.08</v>
      </c>
    </row>
    <row r="43" spans="1:21" x14ac:dyDescent="0.25">
      <c r="A43" t="s">
        <v>77</v>
      </c>
      <c r="B43">
        <v>108.381</v>
      </c>
      <c r="C43">
        <v>2030.7280000000001</v>
      </c>
      <c r="D43">
        <v>1492.0920000000001</v>
      </c>
      <c r="E43">
        <v>1259.578</v>
      </c>
      <c r="F43">
        <v>126.184</v>
      </c>
      <c r="G43">
        <v>1302.9739999999999</v>
      </c>
      <c r="H43">
        <v>247.10300000000001</v>
      </c>
      <c r="I43">
        <v>115.756</v>
      </c>
      <c r="J43" s="29">
        <v>95.891999999999996</v>
      </c>
      <c r="K43" s="28"/>
      <c r="L43" t="s">
        <v>77</v>
      </c>
      <c r="M43">
        <v>0.55000000000000004</v>
      </c>
      <c r="N43">
        <v>0.68910000000000005</v>
      </c>
      <c r="O43">
        <v>0.14779999999999999</v>
      </c>
      <c r="P43">
        <v>0.46339999999999998</v>
      </c>
      <c r="Q43">
        <v>0.51790000000000003</v>
      </c>
      <c r="R43">
        <v>0.46129999999999999</v>
      </c>
      <c r="S43">
        <v>0.54849999999999999</v>
      </c>
      <c r="T43">
        <v>0.50160000000000005</v>
      </c>
      <c r="U43">
        <v>8.2000000000000003E-2</v>
      </c>
    </row>
    <row r="44" spans="1:21" x14ac:dyDescent="0.25">
      <c r="A44" t="s">
        <v>78</v>
      </c>
      <c r="B44">
        <v>109.57599999999999</v>
      </c>
      <c r="C44">
        <v>1996.9480000000001</v>
      </c>
      <c r="D44">
        <v>1444.4549999999999</v>
      </c>
      <c r="E44">
        <v>970.07</v>
      </c>
      <c r="F44">
        <v>118.084</v>
      </c>
      <c r="G44">
        <v>1288.8810000000001</v>
      </c>
      <c r="H44">
        <v>245.89099999999999</v>
      </c>
      <c r="I44">
        <v>111.729</v>
      </c>
      <c r="J44" s="29">
        <v>99.012</v>
      </c>
      <c r="K44" s="28"/>
      <c r="L44" t="s">
        <v>78</v>
      </c>
      <c r="M44">
        <v>0.51780000000000004</v>
      </c>
      <c r="N44">
        <v>0.67549999999999999</v>
      </c>
      <c r="O44">
        <v>0.1497</v>
      </c>
      <c r="P44">
        <v>0.35460000000000003</v>
      </c>
      <c r="Q44">
        <v>0.4652</v>
      </c>
      <c r="R44">
        <v>0.43090000000000001</v>
      </c>
      <c r="S44">
        <v>0.51819999999999999</v>
      </c>
      <c r="T44">
        <v>0.46739999999999998</v>
      </c>
      <c r="U44">
        <v>0.08</v>
      </c>
    </row>
    <row r="45" spans="1:21" x14ac:dyDescent="0.25">
      <c r="B45">
        <f>AVERAGE(B37:B44)</f>
        <v>107.851125</v>
      </c>
      <c r="C45">
        <f>AVERAGE(C37:C44)</f>
        <v>1569.4282499999999</v>
      </c>
      <c r="D45">
        <f t="shared" ref="D45:J45" si="0">AVERAGE(D37:D44)</f>
        <v>1389.5161249999999</v>
      </c>
      <c r="E45">
        <f t="shared" si="0"/>
        <v>1322.4002499999999</v>
      </c>
      <c r="F45">
        <f t="shared" si="0"/>
        <v>125.885875</v>
      </c>
      <c r="G45">
        <f t="shared" si="0"/>
        <v>1066.4389999999999</v>
      </c>
      <c r="H45">
        <f t="shared" si="0"/>
        <v>258.71300000000002</v>
      </c>
      <c r="I45">
        <f t="shared" si="0"/>
        <v>114.29525</v>
      </c>
      <c r="J45">
        <f t="shared" si="0"/>
        <v>97.310999999999979</v>
      </c>
      <c r="K45" s="28"/>
    </row>
    <row r="46" spans="1:21" x14ac:dyDescent="0.25">
      <c r="J46" s="28"/>
      <c r="K46" s="28"/>
    </row>
    <row r="47" spans="1:21" x14ac:dyDescent="0.25">
      <c r="J47" s="28"/>
      <c r="K47" s="28"/>
    </row>
    <row r="48" spans="1:21" x14ac:dyDescent="0.25">
      <c r="J48" s="28"/>
      <c r="K48" s="28"/>
    </row>
    <row r="49" spans="1:20" x14ac:dyDescent="0.25">
      <c r="B49" t="s">
        <v>163</v>
      </c>
      <c r="J49" s="28"/>
      <c r="K49" s="28"/>
    </row>
    <row r="50" spans="1:20" x14ac:dyDescent="0.25">
      <c r="B50" t="s">
        <v>91</v>
      </c>
      <c r="C50" t="s">
        <v>101</v>
      </c>
      <c r="D50" t="s">
        <v>108</v>
      </c>
      <c r="E50" t="s">
        <v>109</v>
      </c>
      <c r="F50" t="s">
        <v>110</v>
      </c>
      <c r="G50" t="s">
        <v>111</v>
      </c>
      <c r="H50" t="s">
        <v>112</v>
      </c>
      <c r="I50" t="s">
        <v>113</v>
      </c>
      <c r="J50" t="s">
        <v>114</v>
      </c>
    </row>
    <row r="51" spans="1:20" x14ac:dyDescent="0.25">
      <c r="B51" t="s">
        <v>92</v>
      </c>
      <c r="C51" t="s">
        <v>102</v>
      </c>
      <c r="D51" t="s">
        <v>115</v>
      </c>
      <c r="E51" t="s">
        <v>116</v>
      </c>
      <c r="F51" t="s">
        <v>117</v>
      </c>
      <c r="G51" t="s">
        <v>118</v>
      </c>
      <c r="H51" t="s">
        <v>119</v>
      </c>
      <c r="I51" t="s">
        <v>120</v>
      </c>
      <c r="J51" t="s">
        <v>121</v>
      </c>
    </row>
    <row r="52" spans="1:20" x14ac:dyDescent="0.25">
      <c r="B52" t="s">
        <v>95</v>
      </c>
      <c r="C52" t="s">
        <v>94</v>
      </c>
      <c r="D52" t="s">
        <v>93</v>
      </c>
      <c r="E52" t="s">
        <v>122</v>
      </c>
      <c r="F52" t="s">
        <v>123</v>
      </c>
      <c r="G52" t="s">
        <v>124</v>
      </c>
      <c r="H52" t="s">
        <v>125</v>
      </c>
      <c r="I52" t="s">
        <v>126</v>
      </c>
      <c r="J52" t="s">
        <v>127</v>
      </c>
    </row>
    <row r="53" spans="1:20" x14ac:dyDescent="0.25">
      <c r="B53" t="s">
        <v>96</v>
      </c>
      <c r="C53" t="s">
        <v>103</v>
      </c>
      <c r="D53" t="s">
        <v>128</v>
      </c>
      <c r="E53" t="s">
        <v>129</v>
      </c>
      <c r="F53" t="s">
        <v>130</v>
      </c>
      <c r="G53" t="s">
        <v>131</v>
      </c>
      <c r="H53" t="s">
        <v>132</v>
      </c>
      <c r="I53" t="s">
        <v>133</v>
      </c>
      <c r="J53" t="s">
        <v>134</v>
      </c>
    </row>
    <row r="54" spans="1:20" x14ac:dyDescent="0.25">
      <c r="B54" t="s">
        <v>97</v>
      </c>
      <c r="C54" t="s">
        <v>104</v>
      </c>
      <c r="D54" t="s">
        <v>135</v>
      </c>
      <c r="E54" t="s">
        <v>136</v>
      </c>
      <c r="F54" t="s">
        <v>137</v>
      </c>
      <c r="G54" t="s">
        <v>138</v>
      </c>
      <c r="H54" t="s">
        <v>139</v>
      </c>
      <c r="I54" t="s">
        <v>140</v>
      </c>
      <c r="J54" t="s">
        <v>141</v>
      </c>
    </row>
    <row r="55" spans="1:20" x14ac:dyDescent="0.25">
      <c r="B55" t="s">
        <v>98</v>
      </c>
      <c r="C55" t="s">
        <v>105</v>
      </c>
      <c r="D55" t="s">
        <v>142</v>
      </c>
      <c r="E55" t="s">
        <v>143</v>
      </c>
      <c r="F55" t="s">
        <v>144</v>
      </c>
      <c r="G55" t="s">
        <v>145</v>
      </c>
      <c r="H55" t="s">
        <v>146</v>
      </c>
      <c r="I55" t="s">
        <v>147</v>
      </c>
      <c r="J55" t="s">
        <v>148</v>
      </c>
    </row>
    <row r="56" spans="1:20" x14ac:dyDescent="0.25">
      <c r="B56" t="s">
        <v>99</v>
      </c>
      <c r="C56" t="s">
        <v>106</v>
      </c>
      <c r="D56" t="s">
        <v>149</v>
      </c>
      <c r="E56" t="s">
        <v>150</v>
      </c>
      <c r="F56" t="s">
        <v>151</v>
      </c>
      <c r="G56" t="s">
        <v>152</v>
      </c>
      <c r="H56" t="s">
        <v>153</v>
      </c>
      <c r="I56" t="s">
        <v>154</v>
      </c>
      <c r="J56" t="s">
        <v>155</v>
      </c>
    </row>
    <row r="57" spans="1:20" x14ac:dyDescent="0.25">
      <c r="B57" t="s">
        <v>100</v>
      </c>
      <c r="C57" t="s">
        <v>107</v>
      </c>
      <c r="D57" t="s">
        <v>156</v>
      </c>
      <c r="E57" t="s">
        <v>157</v>
      </c>
      <c r="F57" t="s">
        <v>158</v>
      </c>
      <c r="G57" t="s">
        <v>159</v>
      </c>
      <c r="H57" t="s">
        <v>160</v>
      </c>
      <c r="I57" t="s">
        <v>161</v>
      </c>
      <c r="J57" t="s">
        <v>162</v>
      </c>
    </row>
    <row r="60" spans="1:20" x14ac:dyDescent="0.25">
      <c r="B60" t="s">
        <v>86</v>
      </c>
      <c r="C60" t="s">
        <v>87</v>
      </c>
      <c r="D60" t="s">
        <v>79</v>
      </c>
      <c r="E60" t="s">
        <v>80</v>
      </c>
      <c r="F60" t="s">
        <v>81</v>
      </c>
      <c r="G60" t="s">
        <v>82</v>
      </c>
      <c r="H60" t="s">
        <v>83</v>
      </c>
      <c r="I60" t="s">
        <v>84</v>
      </c>
      <c r="M60" t="s">
        <v>86</v>
      </c>
      <c r="N60" t="s">
        <v>87</v>
      </c>
      <c r="O60" t="s">
        <v>79</v>
      </c>
      <c r="P60" t="s">
        <v>80</v>
      </c>
      <c r="Q60" t="s">
        <v>81</v>
      </c>
      <c r="R60" t="s">
        <v>82</v>
      </c>
      <c r="S60" t="s">
        <v>83</v>
      </c>
      <c r="T60" t="s">
        <v>84</v>
      </c>
    </row>
    <row r="61" spans="1:20" x14ac:dyDescent="0.25">
      <c r="A61" t="s">
        <v>168</v>
      </c>
      <c r="B61" s="30">
        <f>AVERAGE(B7:B14)</f>
        <v>39.756</v>
      </c>
      <c r="C61">
        <f t="shared" ref="C61:I61" si="1">AVERAGE(C7:C14)</f>
        <v>84.623249999999985</v>
      </c>
      <c r="D61">
        <f t="shared" si="1"/>
        <v>244.44399999999996</v>
      </c>
      <c r="E61">
        <f t="shared" si="1"/>
        <v>80.456000000000003</v>
      </c>
      <c r="F61">
        <f t="shared" si="1"/>
        <v>40.786625000000001</v>
      </c>
      <c r="G61">
        <f t="shared" si="1"/>
        <v>66.661999999999992</v>
      </c>
      <c r="H61">
        <f t="shared" si="1"/>
        <v>56.734499999999997</v>
      </c>
      <c r="I61">
        <f t="shared" si="1"/>
        <v>43.006999999999998</v>
      </c>
      <c r="L61" t="s">
        <v>168</v>
      </c>
      <c r="M61">
        <f>AVERAGE(M7:M14)</f>
        <v>8.9450000000000002E-2</v>
      </c>
      <c r="N61">
        <f t="shared" ref="N61:T61" si="2">AVERAGE(N7:N14)</f>
        <v>9.3850000000000017E-2</v>
      </c>
      <c r="O61">
        <f t="shared" si="2"/>
        <v>6.7375000000000004E-2</v>
      </c>
      <c r="P61">
        <f t="shared" si="2"/>
        <v>7.6725000000000002E-2</v>
      </c>
      <c r="Q61">
        <f t="shared" si="2"/>
        <v>8.1825000000000009E-2</v>
      </c>
      <c r="R61">
        <f t="shared" si="2"/>
        <v>6.3612500000000002E-2</v>
      </c>
      <c r="S61">
        <f t="shared" si="2"/>
        <v>8.745E-2</v>
      </c>
      <c r="T61">
        <f t="shared" si="2"/>
        <v>8.4112500000000007E-2</v>
      </c>
    </row>
    <row r="62" spans="1:20" x14ac:dyDescent="0.25">
      <c r="A62" t="s">
        <v>166</v>
      </c>
      <c r="B62">
        <f>AVERAGE(B17:B24)</f>
        <v>91.218125000000001</v>
      </c>
      <c r="C62">
        <f t="shared" ref="C62:I62" si="3">AVERAGE(C17:C24)</f>
        <v>453.27349999999996</v>
      </c>
      <c r="D62">
        <f t="shared" si="3"/>
        <v>690.98175000000003</v>
      </c>
      <c r="E62">
        <f t="shared" si="3"/>
        <v>463.52249999999992</v>
      </c>
      <c r="F62">
        <f t="shared" si="3"/>
        <v>97.849500000000006</v>
      </c>
      <c r="G62">
        <f t="shared" si="3"/>
        <v>408.21949999999998</v>
      </c>
      <c r="H62">
        <f t="shared" si="3"/>
        <v>163.09625</v>
      </c>
      <c r="I62">
        <f t="shared" si="3"/>
        <v>60.103375000000007</v>
      </c>
      <c r="L62" t="s">
        <v>166</v>
      </c>
      <c r="M62">
        <f>AVERAGE(M17:M24)</f>
        <v>0.29553750000000001</v>
      </c>
      <c r="N62">
        <f t="shared" ref="N62:T62" si="4">AVERAGE(N17:N24)</f>
        <v>0.31915000000000004</v>
      </c>
      <c r="O62">
        <f t="shared" si="4"/>
        <v>8.9175000000000004E-2</v>
      </c>
      <c r="P62">
        <f t="shared" si="4"/>
        <v>0.2683875</v>
      </c>
      <c r="Q62">
        <f t="shared" si="4"/>
        <v>0.25491249999999999</v>
      </c>
      <c r="R62">
        <f t="shared" si="4"/>
        <v>0.17522500000000002</v>
      </c>
      <c r="S62">
        <f t="shared" si="4"/>
        <v>0.24856249999999999</v>
      </c>
      <c r="T62">
        <f t="shared" si="4"/>
        <v>0.18505000000000002</v>
      </c>
    </row>
    <row r="63" spans="1:20" x14ac:dyDescent="0.25">
      <c r="A63" t="s">
        <v>167</v>
      </c>
      <c r="B63">
        <f>AVERAGE(B27:B34)</f>
        <v>93.225124999999991</v>
      </c>
      <c r="C63">
        <f t="shared" ref="C63:I63" si="5">AVERAGE(C27:C34)</f>
        <v>967.56725000000006</v>
      </c>
      <c r="D63">
        <f t="shared" si="5"/>
        <v>934.03174999999999</v>
      </c>
      <c r="E63">
        <f t="shared" si="5"/>
        <v>847.68425000000002</v>
      </c>
      <c r="F63">
        <f t="shared" si="5"/>
        <v>94.590249999999997</v>
      </c>
      <c r="G63">
        <f t="shared" si="5"/>
        <v>753.72562500000004</v>
      </c>
      <c r="H63">
        <f t="shared" si="5"/>
        <v>186.07762499999998</v>
      </c>
      <c r="I63">
        <f t="shared" si="5"/>
        <v>96.158249999999995</v>
      </c>
      <c r="L63" t="s">
        <v>167</v>
      </c>
      <c r="M63">
        <f>AVERAGE(M27:M34)</f>
        <v>0.40410000000000001</v>
      </c>
      <c r="N63">
        <f t="shared" ref="N63:T63" si="6">AVERAGE(N27:N34)</f>
        <v>0.43402499999999994</v>
      </c>
      <c r="O63">
        <f t="shared" si="6"/>
        <v>0.10695</v>
      </c>
      <c r="P63">
        <f t="shared" si="6"/>
        <v>0.37851250000000003</v>
      </c>
      <c r="Q63">
        <f t="shared" si="6"/>
        <v>0.33383749999999995</v>
      </c>
      <c r="R63">
        <f t="shared" si="6"/>
        <v>0.33205000000000001</v>
      </c>
      <c r="S63">
        <f t="shared" si="6"/>
        <v>0.35853750000000006</v>
      </c>
      <c r="T63">
        <f t="shared" si="6"/>
        <v>0.35292499999999999</v>
      </c>
    </row>
    <row r="64" spans="1:20" x14ac:dyDescent="0.25">
      <c r="A64" t="s">
        <v>169</v>
      </c>
      <c r="B64">
        <f>AVERAGE(B37:B44)</f>
        <v>107.851125</v>
      </c>
      <c r="C64">
        <f t="shared" ref="C64:I64" si="7">AVERAGE(C37:C44)</f>
        <v>1569.4282499999999</v>
      </c>
      <c r="D64">
        <f t="shared" si="7"/>
        <v>1389.5161249999999</v>
      </c>
      <c r="E64">
        <f t="shared" si="7"/>
        <v>1322.4002499999999</v>
      </c>
      <c r="F64">
        <f t="shared" si="7"/>
        <v>125.885875</v>
      </c>
      <c r="G64">
        <f t="shared" si="7"/>
        <v>1066.4389999999999</v>
      </c>
      <c r="H64">
        <f t="shared" si="7"/>
        <v>258.71300000000002</v>
      </c>
      <c r="I64">
        <f t="shared" si="7"/>
        <v>114.29525</v>
      </c>
      <c r="L64" t="s">
        <v>169</v>
      </c>
      <c r="M64">
        <f>AVERAGE(M37:M44)</f>
        <v>0.53428750000000003</v>
      </c>
      <c r="N64">
        <f t="shared" ref="N64:T64" si="8">AVERAGE(N37:N44)</f>
        <v>0.61589999999999989</v>
      </c>
      <c r="O64">
        <f t="shared" si="8"/>
        <v>0.14724999999999999</v>
      </c>
      <c r="P64">
        <f t="shared" si="8"/>
        <v>0.47517499999999996</v>
      </c>
      <c r="Q64">
        <f t="shared" si="8"/>
        <v>0.51863749999999997</v>
      </c>
      <c r="R64">
        <f t="shared" si="8"/>
        <v>0.44001249999999997</v>
      </c>
      <c r="S64">
        <f t="shared" si="8"/>
        <v>0.51229999999999998</v>
      </c>
      <c r="T64">
        <f t="shared" si="8"/>
        <v>0.52378749999999996</v>
      </c>
    </row>
    <row r="68" spans="1:9" x14ac:dyDescent="0.25">
      <c r="B68" t="s">
        <v>86</v>
      </c>
      <c r="C68" t="s">
        <v>87</v>
      </c>
      <c r="D68" t="s">
        <v>79</v>
      </c>
      <c r="E68" t="s">
        <v>80</v>
      </c>
      <c r="F68" t="s">
        <v>81</v>
      </c>
      <c r="G68" t="s">
        <v>82</v>
      </c>
      <c r="H68" t="s">
        <v>83</v>
      </c>
      <c r="I68" t="s">
        <v>84</v>
      </c>
    </row>
    <row r="69" spans="1:9" x14ac:dyDescent="0.25">
      <c r="A69" t="s">
        <v>168</v>
      </c>
      <c r="B69" s="30">
        <v>39.756</v>
      </c>
      <c r="C69">
        <v>84.623249999999985</v>
      </c>
      <c r="D69">
        <v>244.44399999999996</v>
      </c>
      <c r="E69">
        <v>80.456000000000003</v>
      </c>
      <c r="F69">
        <v>40.786625000000001</v>
      </c>
      <c r="G69">
        <v>66.661999999999992</v>
      </c>
      <c r="H69">
        <v>56.734499999999997</v>
      </c>
      <c r="I69">
        <v>43.006999999999998</v>
      </c>
    </row>
    <row r="70" spans="1:9" x14ac:dyDescent="0.25">
      <c r="A70" t="s">
        <v>166</v>
      </c>
      <c r="B70">
        <v>91.218125000000001</v>
      </c>
      <c r="C70">
        <v>453.27349999999996</v>
      </c>
      <c r="D70">
        <v>690.98175000000003</v>
      </c>
      <c r="E70">
        <v>463.52249999999992</v>
      </c>
      <c r="F70">
        <v>97.849500000000006</v>
      </c>
      <c r="G70">
        <v>408.21949999999998</v>
      </c>
      <c r="H70">
        <v>163.09625</v>
      </c>
      <c r="I70">
        <v>60.103375000000007</v>
      </c>
    </row>
    <row r="71" spans="1:9" x14ac:dyDescent="0.25">
      <c r="A71" t="s">
        <v>167</v>
      </c>
      <c r="B71">
        <v>93.225124999999991</v>
      </c>
      <c r="C71">
        <v>967.56725000000006</v>
      </c>
      <c r="D71">
        <v>934.03174999999999</v>
      </c>
      <c r="E71">
        <v>847.68425000000002</v>
      </c>
      <c r="F71">
        <v>94.590249999999997</v>
      </c>
      <c r="G71">
        <v>753.72562500000004</v>
      </c>
      <c r="H71">
        <v>186.07762499999998</v>
      </c>
      <c r="I71">
        <v>96.158249999999995</v>
      </c>
    </row>
    <row r="72" spans="1:9" x14ac:dyDescent="0.25">
      <c r="A72" t="s">
        <v>169</v>
      </c>
      <c r="B72">
        <v>107.851125</v>
      </c>
      <c r="C72">
        <v>1569.4282499999999</v>
      </c>
      <c r="D72">
        <v>1389.5161249999999</v>
      </c>
      <c r="E72">
        <v>1322.4002499999999</v>
      </c>
      <c r="F72">
        <v>125.885875</v>
      </c>
      <c r="G72">
        <v>1066.4389999999999</v>
      </c>
      <c r="H72">
        <v>258.71300000000002</v>
      </c>
      <c r="I72">
        <v>114.29525</v>
      </c>
    </row>
  </sheetData>
  <pageMargins left="0.75" right="0.75" top="1" bottom="1" header="0.5" footer="0.5"/>
  <pageSetup orientation="portrait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0"/>
  <sheetViews>
    <sheetView topLeftCell="A73" workbookViewId="0">
      <selection activeCell="I80" sqref="I80"/>
    </sheetView>
  </sheetViews>
  <sheetFormatPr defaultColWidth="11.42578125" defaultRowHeight="15" x14ac:dyDescent="0.25"/>
  <cols>
    <col min="1" max="1" width="40.42578125" customWidth="1"/>
    <col min="2" max="2" width="9.7109375" customWidth="1"/>
    <col min="3" max="3" width="9.140625" customWidth="1"/>
    <col min="4" max="4" width="9.28515625" customWidth="1"/>
    <col min="5" max="5" width="9.42578125" customWidth="1"/>
    <col min="6" max="7" width="10.85546875" hidden="1" customWidth="1"/>
    <col min="8" max="8" width="3.42578125" customWidth="1"/>
    <col min="9" max="9" width="9.42578125" customWidth="1"/>
    <col min="10" max="10" width="9" customWidth="1"/>
    <col min="11" max="12" width="9.28515625" customWidth="1"/>
    <col min="13" max="14" width="10.85546875" hidden="1" customWidth="1"/>
    <col min="15" max="15" width="3.28515625" customWidth="1"/>
    <col min="16" max="16" width="9.28515625" customWidth="1"/>
    <col min="17" max="18" width="9.42578125" customWidth="1"/>
    <col min="19" max="19" width="9" customWidth="1"/>
    <col min="20" max="21" width="10.85546875" hidden="1" customWidth="1"/>
    <col min="22" max="22" width="3.140625" customWidth="1"/>
    <col min="23" max="23" width="9.140625" customWidth="1"/>
    <col min="24" max="24" width="9.7109375" customWidth="1"/>
    <col min="25" max="25" width="9.42578125" customWidth="1"/>
    <col min="26" max="26" width="9.140625" customWidth="1"/>
    <col min="27" max="28" width="10.85546875" hidden="1" customWidth="1"/>
    <col min="29" max="29" width="3.140625" customWidth="1"/>
    <col min="30" max="30" width="9.140625" customWidth="1"/>
    <col min="31" max="32" width="9.42578125" customWidth="1"/>
    <col min="33" max="33" width="9.7109375" customWidth="1"/>
    <col min="34" max="35" width="10.85546875" hidden="1" customWidth="1"/>
    <col min="36" max="36" width="3.28515625" customWidth="1"/>
    <col min="42" max="47" width="0" hidden="1" customWidth="1"/>
  </cols>
  <sheetData>
    <row r="1" spans="1:47" ht="18.75" x14ac:dyDescent="0.3">
      <c r="A1" s="17" t="s">
        <v>25</v>
      </c>
      <c r="B1" s="10" t="s">
        <v>32</v>
      </c>
      <c r="I1" s="16" t="s">
        <v>90</v>
      </c>
    </row>
    <row r="2" spans="1:47" x14ac:dyDescent="0.25">
      <c r="A2" t="s">
        <v>24</v>
      </c>
      <c r="B2" s="21">
        <f>'OD600 reference point'!B9</f>
        <v>4.8022598870056514</v>
      </c>
      <c r="I2" s="16" t="s">
        <v>164</v>
      </c>
    </row>
    <row r="3" spans="1:47" x14ac:dyDescent="0.25">
      <c r="A3" s="13" t="s">
        <v>65</v>
      </c>
      <c r="B3" s="20">
        <f>'Fluorescein standard curve'!C28</f>
        <v>5.3887327398435543E-4</v>
      </c>
      <c r="I3" s="16" t="s">
        <v>7</v>
      </c>
    </row>
    <row r="4" spans="1:47" x14ac:dyDescent="0.25">
      <c r="I4" s="16" t="s">
        <v>43</v>
      </c>
    </row>
    <row r="6" spans="1:47" ht="18.75" x14ac:dyDescent="0.3">
      <c r="A6" s="18" t="s">
        <v>34</v>
      </c>
      <c r="B6" t="s">
        <v>63</v>
      </c>
      <c r="I6" t="s">
        <v>21</v>
      </c>
    </row>
    <row r="7" spans="1:47" x14ac:dyDescent="0.25">
      <c r="A7" s="22" t="s">
        <v>37</v>
      </c>
      <c r="B7" t="s">
        <v>0</v>
      </c>
      <c r="C7" t="s">
        <v>1</v>
      </c>
      <c r="D7" t="s">
        <v>2</v>
      </c>
      <c r="E7" t="s">
        <v>3</v>
      </c>
      <c r="F7" t="s">
        <v>23</v>
      </c>
      <c r="G7" t="s">
        <v>22</v>
      </c>
      <c r="I7" t="s">
        <v>0</v>
      </c>
      <c r="J7" t="s">
        <v>1</v>
      </c>
      <c r="K7" t="s">
        <v>2</v>
      </c>
      <c r="L7" t="s">
        <v>3</v>
      </c>
      <c r="M7" t="s">
        <v>23</v>
      </c>
      <c r="N7" t="s">
        <v>22</v>
      </c>
    </row>
    <row r="8" spans="1:47" x14ac:dyDescent="0.25">
      <c r="A8" t="s">
        <v>20</v>
      </c>
      <c r="B8" s="27">
        <f>'Raw Plate Reader Measurements'!$U$7</f>
        <v>8.1000000000000003E-2</v>
      </c>
      <c r="C8" s="27">
        <f>'Raw Plate Reader Measurements'!$U$8</f>
        <v>8.1000000000000003E-2</v>
      </c>
      <c r="D8" s="27">
        <f>'Raw Plate Reader Measurements'!$U$9</f>
        <v>7.8E-2</v>
      </c>
      <c r="E8" s="27">
        <f>'Raw Plate Reader Measurements'!$U$10</f>
        <v>7.8E-2</v>
      </c>
      <c r="F8" s="3"/>
      <c r="G8" s="3"/>
      <c r="I8" s="27">
        <f>'Raw Plate Reader Measurements'!$J$7</f>
        <v>97.86</v>
      </c>
      <c r="J8" s="27">
        <f>'Raw Plate Reader Measurements'!$J$8</f>
        <v>95.168999999999997</v>
      </c>
      <c r="K8" s="27">
        <f>'Raw Plate Reader Measurements'!$J$9</f>
        <v>97.001999999999995</v>
      </c>
      <c r="L8" s="27">
        <f>'Raw Plate Reader Measurements'!$J$10</f>
        <v>98.554000000000002</v>
      </c>
      <c r="M8" s="3"/>
      <c r="N8" s="3"/>
    </row>
    <row r="9" spans="1:47" s="12" customFormat="1" x14ac:dyDescent="0.25">
      <c r="A9" s="5" t="s">
        <v>31</v>
      </c>
      <c r="B9" s="5">
        <f>AVERAGE(B8:G8)</f>
        <v>7.9500000000000001E-2</v>
      </c>
      <c r="C9" s="5"/>
      <c r="D9" s="5"/>
      <c r="E9" s="5"/>
      <c r="G9" s="5"/>
      <c r="I9" s="5">
        <f>AVERAGE(I8:N8)</f>
        <v>97.146250000000009</v>
      </c>
      <c r="J9" s="5"/>
      <c r="K9" s="5"/>
      <c r="L9" s="5"/>
      <c r="M9" s="5"/>
      <c r="N9" s="5"/>
      <c r="P9" t="s">
        <v>30</v>
      </c>
      <c r="Q9"/>
      <c r="R9"/>
      <c r="S9"/>
      <c r="T9"/>
      <c r="U9"/>
      <c r="W9" t="s">
        <v>26</v>
      </c>
      <c r="X9"/>
      <c r="Y9"/>
      <c r="Z9"/>
      <c r="AA9"/>
      <c r="AB9"/>
      <c r="AC9"/>
      <c r="AD9" t="s">
        <v>64</v>
      </c>
      <c r="AE9"/>
      <c r="AF9"/>
      <c r="AG9"/>
      <c r="AH9"/>
      <c r="AI9"/>
      <c r="AJ9"/>
      <c r="AK9" t="s">
        <v>27</v>
      </c>
      <c r="AL9"/>
      <c r="AM9"/>
      <c r="AN9"/>
      <c r="AP9" s="12" t="s">
        <v>33</v>
      </c>
    </row>
    <row r="10" spans="1:47" x14ac:dyDescent="0.25">
      <c r="A10" s="23" t="s">
        <v>38</v>
      </c>
      <c r="E10" s="5"/>
      <c r="F10" s="5"/>
      <c r="G10" s="5"/>
      <c r="H10" s="5"/>
      <c r="L10" s="5"/>
      <c r="M10" s="5"/>
      <c r="N10" s="5"/>
      <c r="O10" s="12"/>
      <c r="P10" t="s">
        <v>0</v>
      </c>
      <c r="Q10" t="s">
        <v>1</v>
      </c>
      <c r="R10" t="s">
        <v>2</v>
      </c>
      <c r="S10" t="s">
        <v>3</v>
      </c>
      <c r="T10" t="s">
        <v>23</v>
      </c>
      <c r="U10" t="s">
        <v>22</v>
      </c>
      <c r="V10" s="12"/>
      <c r="W10" t="s">
        <v>0</v>
      </c>
      <c r="X10" t="s">
        <v>1</v>
      </c>
      <c r="Y10" t="s">
        <v>2</v>
      </c>
      <c r="Z10" t="s">
        <v>3</v>
      </c>
      <c r="AA10" t="s">
        <v>23</v>
      </c>
      <c r="AB10" t="s">
        <v>22</v>
      </c>
      <c r="AD10" t="s">
        <v>0</v>
      </c>
      <c r="AE10" t="s">
        <v>1</v>
      </c>
      <c r="AF10" t="s">
        <v>2</v>
      </c>
      <c r="AG10" t="s">
        <v>3</v>
      </c>
      <c r="AH10" t="s">
        <v>23</v>
      </c>
      <c r="AI10" t="s">
        <v>22</v>
      </c>
      <c r="AK10" t="s">
        <v>4</v>
      </c>
      <c r="AL10" t="s">
        <v>12</v>
      </c>
      <c r="AM10" t="s">
        <v>28</v>
      </c>
      <c r="AN10" t="s">
        <v>29</v>
      </c>
      <c r="AP10" t="s">
        <v>0</v>
      </c>
      <c r="AQ10" t="s">
        <v>1</v>
      </c>
      <c r="AR10" t="s">
        <v>2</v>
      </c>
      <c r="AS10" t="s">
        <v>3</v>
      </c>
      <c r="AT10" t="s">
        <v>23</v>
      </c>
      <c r="AU10" t="s">
        <v>22</v>
      </c>
    </row>
    <row r="11" spans="1:47" x14ac:dyDescent="0.25">
      <c r="A11" t="s">
        <v>44</v>
      </c>
      <c r="B11" s="27">
        <f>'Raw Plate Reader Measurements'!$M$7</f>
        <v>8.8300000000000003E-2</v>
      </c>
      <c r="C11" s="27">
        <f>'Raw Plate Reader Measurements'!$M$8</f>
        <v>9.6799999999999997E-2</v>
      </c>
      <c r="D11" s="27">
        <f>'Raw Plate Reader Measurements'!$M$9</f>
        <v>8.5500000000000007E-2</v>
      </c>
      <c r="E11" s="27">
        <f>'Raw Plate Reader Measurements'!$M$10</f>
        <v>9.0200000000000002E-2</v>
      </c>
      <c r="F11" s="3"/>
      <c r="G11" s="3"/>
      <c r="I11" s="27">
        <f>'Raw Plate Reader Measurements'!$B$7</f>
        <v>42.847000000000001</v>
      </c>
      <c r="J11" s="27">
        <f>'Raw Plate Reader Measurements'!$B$8</f>
        <v>43.744999999999997</v>
      </c>
      <c r="K11" s="27">
        <f>'Raw Plate Reader Measurements'!$B$9</f>
        <v>33.273000000000003</v>
      </c>
      <c r="L11" s="27">
        <f>'Raw Plate Reader Measurements'!$B$10</f>
        <v>38.753</v>
      </c>
      <c r="M11" s="3"/>
      <c r="N11" s="3"/>
      <c r="P11" s="4">
        <f t="shared" ref="P11:U11" si="0">IF(ISBLANK(B11),"---", B11-$B$9)</f>
        <v>8.8000000000000023E-3</v>
      </c>
      <c r="Q11" s="4">
        <f t="shared" si="0"/>
        <v>1.7299999999999996E-2</v>
      </c>
      <c r="R11" s="4">
        <f t="shared" si="0"/>
        <v>6.0000000000000053E-3</v>
      </c>
      <c r="S11" s="4">
        <f t="shared" si="0"/>
        <v>1.0700000000000001E-2</v>
      </c>
      <c r="T11" s="4" t="str">
        <f t="shared" si="0"/>
        <v>---</v>
      </c>
      <c r="U11" s="4" t="str">
        <f t="shared" si="0"/>
        <v>---</v>
      </c>
      <c r="W11" s="4">
        <f t="shared" ref="W11:AB26" si="1">IF(ISBLANK(I11),"---",I11-$I$9)</f>
        <v>-54.299250000000008</v>
      </c>
      <c r="X11" s="4">
        <f t="shared" si="1"/>
        <v>-53.401250000000012</v>
      </c>
      <c r="Y11" s="4">
        <f t="shared" si="1"/>
        <v>-63.873250000000006</v>
      </c>
      <c r="Z11" s="4">
        <f t="shared" si="1"/>
        <v>-58.393250000000009</v>
      </c>
      <c r="AA11" s="4" t="str">
        <f t="shared" si="1"/>
        <v>---</v>
      </c>
      <c r="AB11" s="4" t="str">
        <f t="shared" si="1"/>
        <v>---</v>
      </c>
      <c r="AD11" s="15">
        <f t="shared" ref="AD11:AI11" si="2">IF(AND(ISNUMBER(W11),ISNUMBER(P11)),(W11*$B$3)/(P11*$B$2),"---")</f>
        <v>-0.69239216419303673</v>
      </c>
      <c r="AE11" s="15">
        <f t="shared" si="2"/>
        <v>-0.34637481378831692</v>
      </c>
      <c r="AF11" s="15">
        <f t="shared" si="2"/>
        <v>-1.1945621491198533</v>
      </c>
      <c r="AG11" s="15">
        <f t="shared" si="2"/>
        <v>-0.61237838808987244</v>
      </c>
      <c r="AH11" s="15" t="str">
        <f t="shared" si="2"/>
        <v>---</v>
      </c>
      <c r="AI11" s="15" t="str">
        <f t="shared" si="2"/>
        <v>---</v>
      </c>
      <c r="AK11" s="15">
        <f>AVERAGE(AD11:AI11)</f>
        <v>-0.71142687879776978</v>
      </c>
      <c r="AL11" s="15">
        <f>STDEV(AD11:AI11)</f>
        <v>0.35442706041744548</v>
      </c>
      <c r="AM11" s="15" t="e">
        <f>GEOMEAN(AD11:AI11)</f>
        <v>#NUM!</v>
      </c>
      <c r="AN11" s="14" t="e">
        <f>EXP(STDEV(AP11:AU11))</f>
        <v>#NUM!</v>
      </c>
      <c r="AP11" s="15" t="e">
        <f t="shared" ref="AP11:AU13" si="3">IF(ISNUMBER(AD11),LN(AD11),"---")</f>
        <v>#NUM!</v>
      </c>
      <c r="AQ11" s="15" t="e">
        <f t="shared" si="3"/>
        <v>#NUM!</v>
      </c>
      <c r="AR11" s="15" t="e">
        <f t="shared" si="3"/>
        <v>#NUM!</v>
      </c>
      <c r="AS11" s="15" t="e">
        <f t="shared" si="3"/>
        <v>#NUM!</v>
      </c>
      <c r="AT11" s="15" t="str">
        <f t="shared" si="3"/>
        <v>---</v>
      </c>
      <c r="AU11" s="15" t="str">
        <f t="shared" si="3"/>
        <v>---</v>
      </c>
    </row>
    <row r="12" spans="1:47" x14ac:dyDescent="0.25">
      <c r="A12" t="s">
        <v>45</v>
      </c>
      <c r="B12" s="27">
        <f>'Raw Plate Reader Measurements'!$M$11</f>
        <v>8.5699999999999998E-2</v>
      </c>
      <c r="C12" s="27">
        <f>'Raw Plate Reader Measurements'!$M$12</f>
        <v>0.09</v>
      </c>
      <c r="D12" s="27">
        <f>'Raw Plate Reader Measurements'!$M$13</f>
        <v>9.4799999999999995E-2</v>
      </c>
      <c r="E12" s="27">
        <f>'Raw Plate Reader Measurements'!$M$14</f>
        <v>8.43E-2</v>
      </c>
      <c r="F12" s="3"/>
      <c r="G12" s="3"/>
      <c r="I12" s="27">
        <f>'Raw Plate Reader Measurements'!$B$11</f>
        <v>37.786000000000001</v>
      </c>
      <c r="J12" s="27">
        <f>'Raw Plate Reader Measurements'!$B$12</f>
        <v>40.848999999999997</v>
      </c>
      <c r="K12" s="27">
        <f>'Raw Plate Reader Measurements'!$B$13</f>
        <v>45.515999999999998</v>
      </c>
      <c r="L12" s="27">
        <f>'Raw Plate Reader Measurements'!$B$14</f>
        <v>35.279000000000003</v>
      </c>
      <c r="M12" s="3"/>
      <c r="N12" s="3"/>
      <c r="P12" s="4">
        <f t="shared" ref="P12:U13" si="4">IF(ISBLANK(B12),"---", B12-$B$9)</f>
        <v>6.1999999999999972E-3</v>
      </c>
      <c r="Q12" s="4">
        <f t="shared" si="4"/>
        <v>1.0499999999999995E-2</v>
      </c>
      <c r="R12" s="4">
        <f t="shared" si="4"/>
        <v>1.5299999999999994E-2</v>
      </c>
      <c r="S12" s="4">
        <f t="shared" si="4"/>
        <v>4.7999999999999987E-3</v>
      </c>
      <c r="T12" s="4" t="str">
        <f t="shared" si="4"/>
        <v>---</v>
      </c>
      <c r="U12" s="4" t="str">
        <f t="shared" si="4"/>
        <v>---</v>
      </c>
      <c r="W12" s="4">
        <f t="shared" ref="W12:AB13" si="5">IF(ISBLANK(I12),"---",I12-$I$9)</f>
        <v>-59.360250000000008</v>
      </c>
      <c r="X12" s="4">
        <f t="shared" si="5"/>
        <v>-56.297250000000012</v>
      </c>
      <c r="Y12" s="4">
        <f t="shared" si="5"/>
        <v>-51.630250000000011</v>
      </c>
      <c r="Z12" s="4">
        <f t="shared" si="5"/>
        <v>-61.867250000000006</v>
      </c>
      <c r="AA12" s="4" t="str">
        <f t="shared" si="5"/>
        <v>---</v>
      </c>
      <c r="AB12" s="4" t="str">
        <f t="shared" si="5"/>
        <v>---</v>
      </c>
      <c r="AD12" s="15">
        <f t="shared" ref="AD12:AI13" si="6">IF(AND(ISNUMBER(W12),ISNUMBER(P12)),(W12*$B$3)/(P12*$B$2),"---")</f>
        <v>-1.0743480930510971</v>
      </c>
      <c r="AE12" s="15">
        <f t="shared" si="6"/>
        <v>-0.60164299899332108</v>
      </c>
      <c r="AF12" s="15">
        <f t="shared" si="6"/>
        <v>-0.37866379455449034</v>
      </c>
      <c r="AG12" s="15">
        <f t="shared" si="6"/>
        <v>-1.4463072397313297</v>
      </c>
      <c r="AH12" s="15" t="str">
        <f t="shared" si="6"/>
        <v>---</v>
      </c>
      <c r="AI12" s="15" t="str">
        <f t="shared" si="6"/>
        <v>---</v>
      </c>
      <c r="AK12" s="15">
        <f>AVERAGE(AD12:AI12)</f>
        <v>-0.87524053158255954</v>
      </c>
      <c r="AL12" s="15">
        <f>STDEV(AD12:AI12)</f>
        <v>0.47861086203936204</v>
      </c>
      <c r="AM12" s="15" t="e">
        <f>GEOMEAN(AD12:AI12)</f>
        <v>#NUM!</v>
      </c>
      <c r="AN12" s="14" t="e">
        <f>EXP(STDEV(AP12:AU12))</f>
        <v>#NUM!</v>
      </c>
      <c r="AP12" s="15" t="e">
        <f t="shared" si="3"/>
        <v>#NUM!</v>
      </c>
      <c r="AQ12" s="15" t="e">
        <f t="shared" si="3"/>
        <v>#NUM!</v>
      </c>
      <c r="AR12" s="15" t="e">
        <f t="shared" si="3"/>
        <v>#NUM!</v>
      </c>
      <c r="AS12" s="15" t="e">
        <f t="shared" si="3"/>
        <v>#NUM!</v>
      </c>
      <c r="AT12" s="15" t="str">
        <f t="shared" si="3"/>
        <v>---</v>
      </c>
      <c r="AU12" s="15" t="str">
        <f t="shared" si="3"/>
        <v>---</v>
      </c>
    </row>
    <row r="13" spans="1:47" x14ac:dyDescent="0.25">
      <c r="A13" t="s">
        <v>46</v>
      </c>
      <c r="B13" s="27">
        <f>'Raw Plate Reader Measurements'!$N$7</f>
        <v>8.5400000000000004E-2</v>
      </c>
      <c r="C13" s="27">
        <f>'Raw Plate Reader Measurements'!$N$8</f>
        <v>8.8200000000000001E-2</v>
      </c>
      <c r="D13" s="27">
        <f>'Raw Plate Reader Measurements'!$N$9</f>
        <v>0.1009</v>
      </c>
      <c r="E13" s="27">
        <f>'Raw Plate Reader Measurements'!$N$10</f>
        <v>9.7199999999999995E-2</v>
      </c>
      <c r="F13" s="3"/>
      <c r="G13" s="3"/>
      <c r="I13" s="27">
        <f>'Raw Plate Reader Measurements'!$C$7</f>
        <v>70.751999999999995</v>
      </c>
      <c r="J13" s="27">
        <f>'Raw Plate Reader Measurements'!$C$8</f>
        <v>69.436000000000007</v>
      </c>
      <c r="K13" s="27">
        <f>'Raw Plate Reader Measurements'!$C$9</f>
        <v>87.337000000000003</v>
      </c>
      <c r="L13" s="27">
        <f>'Raw Plate Reader Measurements'!$C$10</f>
        <v>96.031000000000006</v>
      </c>
      <c r="M13" s="3"/>
      <c r="N13" s="3"/>
      <c r="P13" s="4">
        <f t="shared" si="4"/>
        <v>5.9000000000000025E-3</v>
      </c>
      <c r="Q13" s="4">
        <f t="shared" si="4"/>
        <v>8.6999999999999994E-3</v>
      </c>
      <c r="R13" s="4">
        <f t="shared" si="4"/>
        <v>2.1400000000000002E-2</v>
      </c>
      <c r="S13" s="4">
        <f t="shared" si="4"/>
        <v>1.7699999999999994E-2</v>
      </c>
      <c r="T13" s="4" t="str">
        <f t="shared" si="4"/>
        <v>---</v>
      </c>
      <c r="U13" s="4" t="str">
        <f t="shared" si="4"/>
        <v>---</v>
      </c>
      <c r="W13" s="4">
        <f t="shared" si="5"/>
        <v>-26.394250000000014</v>
      </c>
      <c r="X13" s="4">
        <f t="shared" si="5"/>
        <v>-27.710250000000002</v>
      </c>
      <c r="Y13" s="4">
        <f t="shared" si="5"/>
        <v>-9.8092500000000058</v>
      </c>
      <c r="Z13" s="4">
        <f t="shared" si="5"/>
        <v>-1.1152500000000032</v>
      </c>
      <c r="AA13" s="4" t="str">
        <f t="shared" si="5"/>
        <v>---</v>
      </c>
      <c r="AB13" s="4" t="str">
        <f t="shared" si="5"/>
        <v>---</v>
      </c>
      <c r="AC13" s="12"/>
      <c r="AD13" s="15">
        <f t="shared" si="6"/>
        <v>-0.50199373806570247</v>
      </c>
      <c r="AE13" s="15">
        <f t="shared" si="6"/>
        <v>-0.35740627800611519</v>
      </c>
      <c r="AF13" s="15">
        <f t="shared" si="6"/>
        <v>-5.14355058450299E-2</v>
      </c>
      <c r="AG13" s="15">
        <f t="shared" si="6"/>
        <v>-7.0703343389535789E-3</v>
      </c>
      <c r="AH13" s="15" t="str">
        <f t="shared" si="6"/>
        <v>---</v>
      </c>
      <c r="AI13" s="15" t="str">
        <f t="shared" si="6"/>
        <v>---</v>
      </c>
      <c r="AJ13" s="12"/>
      <c r="AK13" s="15">
        <f>AVERAGE(AD13:AI13)</f>
        <v>-0.22947646406395025</v>
      </c>
      <c r="AL13" s="15">
        <f>STDEV(AD13:AI13)</f>
        <v>0.23930090629956982</v>
      </c>
      <c r="AM13" s="15" t="e">
        <f>GEOMEAN(AD13:AI13)</f>
        <v>#NUM!</v>
      </c>
      <c r="AN13" s="14" t="e">
        <f>EXP(STDEV(AP13:AU13))</f>
        <v>#NUM!</v>
      </c>
      <c r="AP13" s="15" t="e">
        <f t="shared" si="3"/>
        <v>#NUM!</v>
      </c>
      <c r="AQ13" s="15" t="e">
        <f t="shared" si="3"/>
        <v>#NUM!</v>
      </c>
      <c r="AR13" s="15" t="e">
        <f t="shared" si="3"/>
        <v>#NUM!</v>
      </c>
      <c r="AS13" s="15" t="e">
        <f t="shared" si="3"/>
        <v>#NUM!</v>
      </c>
      <c r="AT13" s="15" t="str">
        <f t="shared" si="3"/>
        <v>---</v>
      </c>
      <c r="AU13" s="15" t="str">
        <f t="shared" si="3"/>
        <v>---</v>
      </c>
    </row>
    <row r="14" spans="1:47" x14ac:dyDescent="0.25">
      <c r="A14" t="s">
        <v>47</v>
      </c>
      <c r="B14" s="27">
        <f>'Raw Plate Reader Measurements'!$N$11</f>
        <v>8.4400000000000003E-2</v>
      </c>
      <c r="C14" s="27">
        <f>'Raw Plate Reader Measurements'!$N$12</f>
        <v>0.09</v>
      </c>
      <c r="D14" s="27">
        <f>'Raw Plate Reader Measurements'!$N$13</f>
        <v>9.4299999999999995E-2</v>
      </c>
      <c r="E14" s="27">
        <f>'Raw Plate Reader Measurements'!$N$14</f>
        <v>0.1104</v>
      </c>
      <c r="F14" s="3"/>
      <c r="G14" s="3"/>
      <c r="I14" s="27">
        <f>'Raw Plate Reader Measurements'!$C$11</f>
        <v>69.594999999999999</v>
      </c>
      <c r="J14" s="27">
        <f>'Raw Plate Reader Measurements'!$C$12</f>
        <v>80.430999999999997</v>
      </c>
      <c r="K14" s="27">
        <f>'Raw Plate Reader Measurements'!$C$13</f>
        <v>93.691999999999993</v>
      </c>
      <c r="L14" s="27">
        <f>'Raw Plate Reader Measurements'!$C$14</f>
        <v>109.712</v>
      </c>
      <c r="M14" s="3"/>
      <c r="N14" s="3"/>
      <c r="P14" s="4">
        <f t="shared" ref="P14:P26" si="7">IF(ISBLANK(B14),"---", B14-$B$9)</f>
        <v>4.9000000000000016E-3</v>
      </c>
      <c r="Q14" s="4">
        <f t="shared" ref="Q14:Q26" si="8">IF(ISBLANK(C14),"---", C14-$B$9)</f>
        <v>1.0499999999999995E-2</v>
      </c>
      <c r="R14" s="4">
        <f t="shared" ref="R14:R26" si="9">IF(ISBLANK(D14),"---", D14-$B$9)</f>
        <v>1.4799999999999994E-2</v>
      </c>
      <c r="S14" s="4">
        <f t="shared" ref="S14:S26" si="10">IF(ISBLANK(E14),"---", E14-$B$9)</f>
        <v>3.0899999999999997E-2</v>
      </c>
      <c r="T14" s="4" t="str">
        <f t="shared" ref="T14:T26" si="11">IF(ISBLANK(F14),"---", F14-$B$9)</f>
        <v>---</v>
      </c>
      <c r="U14" s="4" t="str">
        <f t="shared" ref="U14:U26" si="12">IF(ISBLANK(G14),"---", G14-$B$9)</f>
        <v>---</v>
      </c>
      <c r="W14" s="4">
        <f t="shared" si="1"/>
        <v>-27.55125000000001</v>
      </c>
      <c r="X14" s="4">
        <f t="shared" si="1"/>
        <v>-16.715250000000012</v>
      </c>
      <c r="Y14" s="4">
        <f t="shared" si="1"/>
        <v>-3.454250000000016</v>
      </c>
      <c r="Z14" s="4">
        <f t="shared" si="1"/>
        <v>12.565749999999994</v>
      </c>
      <c r="AA14" s="4" t="str">
        <f t="shared" si="1"/>
        <v>---</v>
      </c>
      <c r="AB14" s="4" t="str">
        <f t="shared" si="1"/>
        <v>---</v>
      </c>
      <c r="AC14" s="12"/>
      <c r="AD14" s="15">
        <f t="shared" ref="AD14:AD26" si="13">IF(AND(ISNUMBER(W14),ISNUMBER(P14)),(W14*$B$3)/(P14*$B$2),"---")</f>
        <v>-0.63093731459915481</v>
      </c>
      <c r="AE14" s="15">
        <f t="shared" ref="AE14:AE26" si="14">IF(AND(ISNUMBER(X14),ISNUMBER(Q14)),(X14*$B$3)/(Q14*$B$2),"---")</f>
        <v>-0.17863418086892546</v>
      </c>
      <c r="AF14" s="15">
        <f t="shared" ref="AF14:AF26" si="15">IF(AND(ISNUMBER(Y14),ISNUMBER(R14)),(Y14*$B$3)/(R14*$B$2),"---")</f>
        <v>-2.618985152455508E-2</v>
      </c>
      <c r="AG14" s="15">
        <f t="shared" ref="AG14:AG26" si="16">IF(AND(ISNUMBER(Z14),ISNUMBER(S14)),(Z14*$B$3)/(S14*$B$2),"---")</f>
        <v>4.5632148910515778E-2</v>
      </c>
      <c r="AH14" s="15" t="str">
        <f t="shared" ref="AH14:AH26" si="17">IF(AND(ISNUMBER(AA14),ISNUMBER(T14)),(AA14*$B$3)/(T14*$B$2),"---")</f>
        <v>---</v>
      </c>
      <c r="AI14" s="15" t="str">
        <f t="shared" ref="AI14:AI26" si="18">IF(AND(ISNUMBER(AB14),ISNUMBER(U14)),(AB14*$B$3)/(U14*$B$2),"---")</f>
        <v>---</v>
      </c>
      <c r="AJ14" s="12"/>
      <c r="AK14" s="15">
        <f t="shared" ref="AK14:AK26" si="19">AVERAGE(AD14:AI14)</f>
        <v>-0.19753229952052989</v>
      </c>
      <c r="AL14" s="15">
        <f t="shared" ref="AL14:AL26" si="20">STDEV(AD14:AI14)</f>
        <v>0.30369075798137224</v>
      </c>
      <c r="AM14" s="15" t="e">
        <f t="shared" ref="AM14:AM26" si="21">GEOMEAN(AD14:AI14)</f>
        <v>#NUM!</v>
      </c>
      <c r="AN14" s="14" t="e">
        <f t="shared" ref="AN14:AN26" si="22">EXP(STDEV(AP14:AU14))</f>
        <v>#NUM!</v>
      </c>
      <c r="AP14" s="15" t="e">
        <f t="shared" ref="AP14:AP26" si="23">IF(ISNUMBER(AD14),LN(AD14),"---")</f>
        <v>#NUM!</v>
      </c>
      <c r="AQ14" s="15" t="e">
        <f t="shared" ref="AQ14:AQ26" si="24">IF(ISNUMBER(AE14),LN(AE14),"---")</f>
        <v>#NUM!</v>
      </c>
      <c r="AR14" s="15" t="e">
        <f t="shared" ref="AR14:AR26" si="25">IF(ISNUMBER(AF14),LN(AF14),"---")</f>
        <v>#NUM!</v>
      </c>
      <c r="AS14" s="15">
        <f t="shared" ref="AS14:AS26" si="26">IF(ISNUMBER(AG14),LN(AG14),"---")</f>
        <v>-3.0871427909041738</v>
      </c>
      <c r="AT14" s="15" t="str">
        <f t="shared" ref="AT14:AT26" si="27">IF(ISNUMBER(AH14),LN(AH14),"---")</f>
        <v>---</v>
      </c>
      <c r="AU14" s="15" t="str">
        <f t="shared" ref="AU14:AU26" si="28">IF(ISNUMBER(AI14),LN(AI14),"---")</f>
        <v>---</v>
      </c>
    </row>
    <row r="15" spans="1:47" x14ac:dyDescent="0.25">
      <c r="A15" t="s">
        <v>50</v>
      </c>
      <c r="B15" s="27">
        <f>'Raw Plate Reader Measurements'!$O$7</f>
        <v>8.4199999999999997E-2</v>
      </c>
      <c r="C15" s="27">
        <f>'Raw Plate Reader Measurements'!$O$8</f>
        <v>7.9899999999999999E-2</v>
      </c>
      <c r="D15" s="27">
        <f>'Raw Plate Reader Measurements'!$O$9</f>
        <v>6.1600000000000002E-2</v>
      </c>
      <c r="E15" s="27">
        <f>'Raw Plate Reader Measurements'!$O$10</f>
        <v>6.4000000000000001E-2</v>
      </c>
      <c r="F15" s="3"/>
      <c r="G15" s="3"/>
      <c r="I15" s="27">
        <f>'Raw Plate Reader Measurements'!$D$7</f>
        <v>282.13099999999997</v>
      </c>
      <c r="J15" s="27">
        <f>'Raw Plate Reader Measurements'!$D$8</f>
        <v>258.20999999999998</v>
      </c>
      <c r="K15" s="27">
        <f>'Raw Plate Reader Measurements'!$D$9</f>
        <v>235.91800000000001</v>
      </c>
      <c r="L15" s="27">
        <f>'Raw Plate Reader Measurements'!$D$10</f>
        <v>260.16000000000003</v>
      </c>
      <c r="M15" s="3"/>
      <c r="N15" s="3"/>
      <c r="P15" s="4">
        <f t="shared" ref="P15:U15" si="29">IF(ISBLANK(B15),"---", B15-$B$9)</f>
        <v>4.6999999999999958E-3</v>
      </c>
      <c r="Q15" s="4">
        <f t="shared" si="29"/>
        <v>3.9999999999999758E-4</v>
      </c>
      <c r="R15" s="4">
        <f t="shared" si="29"/>
        <v>-1.7899999999999999E-2</v>
      </c>
      <c r="S15" s="4">
        <f t="shared" si="29"/>
        <v>-1.55E-2</v>
      </c>
      <c r="T15" s="4" t="str">
        <f t="shared" si="29"/>
        <v>---</v>
      </c>
      <c r="U15" s="4" t="str">
        <f t="shared" si="29"/>
        <v>---</v>
      </c>
      <c r="W15" s="4">
        <f t="shared" ref="W15:AB15" si="30">IF(ISBLANK(I15),"---",I15-$I$9)</f>
        <v>184.98474999999996</v>
      </c>
      <c r="X15" s="4">
        <f t="shared" si="30"/>
        <v>161.06374999999997</v>
      </c>
      <c r="Y15" s="4">
        <f t="shared" si="30"/>
        <v>138.77175</v>
      </c>
      <c r="Z15" s="4">
        <f t="shared" si="30"/>
        <v>163.01375000000002</v>
      </c>
      <c r="AA15" s="4" t="str">
        <f t="shared" si="30"/>
        <v>---</v>
      </c>
      <c r="AB15" s="4" t="str">
        <f t="shared" si="30"/>
        <v>---</v>
      </c>
      <c r="AD15" s="15">
        <f t="shared" ref="AD15:AI15" si="31">IF(AND(ISNUMBER(W15),ISNUMBER(P15)),(W15*$B$3)/(P15*$B$2),"---")</f>
        <v>4.4165083361534228</v>
      </c>
      <c r="AE15" s="15">
        <f t="shared" si="31"/>
        <v>45.183388823639945</v>
      </c>
      <c r="AF15" s="15">
        <f t="shared" si="31"/>
        <v>-0.86993943771605697</v>
      </c>
      <c r="AG15" s="15">
        <f t="shared" si="31"/>
        <v>-1.1801399856207357</v>
      </c>
      <c r="AH15" s="15" t="str">
        <f t="shared" si="31"/>
        <v>---</v>
      </c>
      <c r="AI15" s="15" t="str">
        <f t="shared" si="31"/>
        <v>---</v>
      </c>
      <c r="AK15" s="15">
        <f>AVERAGE(AD15:AI15)</f>
        <v>11.887454434114144</v>
      </c>
      <c r="AL15" s="15">
        <f>STDEV(AD15:AI15)</f>
        <v>22.345375396189837</v>
      </c>
      <c r="AM15" s="15" t="e">
        <f>GEOMEAN(AD15:AI15)</f>
        <v>#NUM!</v>
      </c>
      <c r="AN15" s="14" t="e">
        <f>EXP(STDEV(AP15:AU15))</f>
        <v>#NUM!</v>
      </c>
      <c r="AP15" s="15">
        <f t="shared" ref="AP15:AU15" si="32">IF(ISNUMBER(AD15),LN(AD15),"---")</f>
        <v>1.4853494147034587</v>
      </c>
      <c r="AQ15" s="15">
        <f t="shared" si="32"/>
        <v>3.8107295153903058</v>
      </c>
      <c r="AR15" s="15" t="e">
        <f t="shared" si="32"/>
        <v>#NUM!</v>
      </c>
      <c r="AS15" s="15" t="e">
        <f t="shared" si="32"/>
        <v>#NUM!</v>
      </c>
      <c r="AT15" s="15" t="str">
        <f t="shared" si="32"/>
        <v>---</v>
      </c>
      <c r="AU15" s="15" t="str">
        <f t="shared" si="32"/>
        <v>---</v>
      </c>
    </row>
    <row r="16" spans="1:47" x14ac:dyDescent="0.25">
      <c r="A16" t="s">
        <v>48</v>
      </c>
      <c r="B16" s="27">
        <f>'Raw Plate Reader Measurements'!$O$11</f>
        <v>5.8799999999999998E-2</v>
      </c>
      <c r="C16" s="27">
        <f>'Raw Plate Reader Measurements'!$O$12</f>
        <v>6.1400000000000003E-2</v>
      </c>
      <c r="D16" s="27">
        <f>'Raw Plate Reader Measurements'!$O$13</f>
        <v>6.1899999999999997E-2</v>
      </c>
      <c r="E16" s="27">
        <f>'Raw Plate Reader Measurements'!$O$14</f>
        <v>6.7199999999999996E-2</v>
      </c>
      <c r="F16" s="3"/>
      <c r="G16" s="3"/>
      <c r="I16" s="27">
        <f>'Raw Plate Reader Measurements'!$D$11</f>
        <v>208.715</v>
      </c>
      <c r="J16" s="27">
        <f>'Raw Plate Reader Measurements'!$D$12</f>
        <v>216.66</v>
      </c>
      <c r="K16" s="27">
        <f>'Raw Plate Reader Measurements'!$D$13</f>
        <v>214.87</v>
      </c>
      <c r="L16" s="27">
        <f>'Raw Plate Reader Measurements'!$D$14</f>
        <v>278.88799999999998</v>
      </c>
      <c r="M16" s="3"/>
      <c r="N16" s="3"/>
      <c r="P16" s="4">
        <f t="shared" si="7"/>
        <v>-2.0700000000000003E-2</v>
      </c>
      <c r="Q16" s="4">
        <f t="shared" si="8"/>
        <v>-1.8099999999999998E-2</v>
      </c>
      <c r="R16" s="4">
        <f t="shared" si="9"/>
        <v>-1.7600000000000005E-2</v>
      </c>
      <c r="S16" s="4">
        <f t="shared" si="10"/>
        <v>-1.2300000000000005E-2</v>
      </c>
      <c r="T16" s="4" t="str">
        <f t="shared" si="11"/>
        <v>---</v>
      </c>
      <c r="U16" s="4" t="str">
        <f t="shared" si="12"/>
        <v>---</v>
      </c>
      <c r="W16" s="4">
        <f t="shared" si="1"/>
        <v>111.56874999999999</v>
      </c>
      <c r="X16" s="4">
        <f t="shared" si="1"/>
        <v>119.51374999999999</v>
      </c>
      <c r="Y16" s="4">
        <f t="shared" si="1"/>
        <v>117.72375</v>
      </c>
      <c r="Z16" s="4">
        <f t="shared" si="1"/>
        <v>181.74174999999997</v>
      </c>
      <c r="AA16" s="4" t="str">
        <f t="shared" si="1"/>
        <v>---</v>
      </c>
      <c r="AB16" s="4" t="str">
        <f t="shared" si="1"/>
        <v>---</v>
      </c>
      <c r="AD16" s="15">
        <f t="shared" si="13"/>
        <v>-0.60480198424956166</v>
      </c>
      <c r="AE16" s="15">
        <f t="shared" si="14"/>
        <v>-0.74093529655577828</v>
      </c>
      <c r="AF16" s="15">
        <f t="shared" si="15"/>
        <v>-0.75057208008784648</v>
      </c>
      <c r="AG16" s="15">
        <f t="shared" si="16"/>
        <v>-1.6580231100965914</v>
      </c>
      <c r="AH16" s="15" t="str">
        <f t="shared" si="17"/>
        <v>---</v>
      </c>
      <c r="AI16" s="15" t="str">
        <f t="shared" si="18"/>
        <v>---</v>
      </c>
      <c r="AK16" s="15">
        <f t="shared" si="19"/>
        <v>-0.93858311774744452</v>
      </c>
      <c r="AL16" s="15">
        <f t="shared" si="20"/>
        <v>0.48422328154620409</v>
      </c>
      <c r="AM16" s="15" t="e">
        <f t="shared" si="21"/>
        <v>#NUM!</v>
      </c>
      <c r="AN16" s="14" t="e">
        <f t="shared" si="22"/>
        <v>#NUM!</v>
      </c>
      <c r="AP16" s="15" t="e">
        <f t="shared" si="23"/>
        <v>#NUM!</v>
      </c>
      <c r="AQ16" s="15" t="e">
        <f t="shared" si="24"/>
        <v>#NUM!</v>
      </c>
      <c r="AR16" s="15" t="e">
        <f t="shared" si="25"/>
        <v>#NUM!</v>
      </c>
      <c r="AS16" s="15" t="e">
        <f t="shared" si="26"/>
        <v>#NUM!</v>
      </c>
      <c r="AT16" s="15" t="str">
        <f t="shared" si="27"/>
        <v>---</v>
      </c>
      <c r="AU16" s="15" t="str">
        <f t="shared" si="28"/>
        <v>---</v>
      </c>
    </row>
    <row r="17" spans="1:47" x14ac:dyDescent="0.25">
      <c r="A17" t="s">
        <v>49</v>
      </c>
      <c r="B17" s="27">
        <f>'Raw Plate Reader Measurements'!$P$7</f>
        <v>7.5499999999999998E-2</v>
      </c>
      <c r="C17" s="27">
        <f>'Raw Plate Reader Measurements'!$P$8</f>
        <v>7.5600000000000001E-2</v>
      </c>
      <c r="D17" s="27">
        <f>'Raw Plate Reader Measurements'!$P$9</f>
        <v>7.8700000000000006E-2</v>
      </c>
      <c r="E17" s="27">
        <f>'Raw Plate Reader Measurements'!$P$10</f>
        <v>7.7899999999999997E-2</v>
      </c>
      <c r="F17" s="3"/>
      <c r="G17" s="3"/>
      <c r="I17" s="27">
        <f>'Raw Plate Reader Measurements'!$E$7</f>
        <v>91.242000000000004</v>
      </c>
      <c r="J17" s="27">
        <f>'Raw Plate Reader Measurements'!$E$8</f>
        <v>86.533000000000001</v>
      </c>
      <c r="K17" s="27">
        <f>'Raw Plate Reader Measurements'!$E$9</f>
        <v>86.465000000000003</v>
      </c>
      <c r="L17" s="27">
        <f>'Raw Plate Reader Measurements'!$E$10</f>
        <v>89.155000000000001</v>
      </c>
      <c r="M17" s="3"/>
      <c r="N17" s="3"/>
      <c r="P17" s="4">
        <f t="shared" ref="P17:U17" si="33">IF(ISBLANK(B17),"---", B17-$B$9)</f>
        <v>-4.0000000000000036E-3</v>
      </c>
      <c r="Q17" s="4">
        <f t="shared" si="33"/>
        <v>-3.9000000000000007E-3</v>
      </c>
      <c r="R17" s="4">
        <f t="shared" si="33"/>
        <v>-7.9999999999999516E-4</v>
      </c>
      <c r="S17" s="4">
        <f t="shared" si="33"/>
        <v>-1.6000000000000042E-3</v>
      </c>
      <c r="T17" s="4" t="str">
        <f t="shared" si="33"/>
        <v>---</v>
      </c>
      <c r="U17" s="4" t="str">
        <f t="shared" si="33"/>
        <v>---</v>
      </c>
      <c r="W17" s="4">
        <f t="shared" ref="W17:AB17" si="34">IF(ISBLANK(I17),"---",I17-$I$9)</f>
        <v>-5.9042500000000047</v>
      </c>
      <c r="X17" s="4">
        <f t="shared" si="34"/>
        <v>-10.613250000000008</v>
      </c>
      <c r="Y17" s="4">
        <f t="shared" si="34"/>
        <v>-10.681250000000006</v>
      </c>
      <c r="Z17" s="4">
        <f t="shared" si="34"/>
        <v>-7.991250000000008</v>
      </c>
      <c r="AA17" s="4" t="str">
        <f t="shared" si="34"/>
        <v>---</v>
      </c>
      <c r="AB17" s="4" t="str">
        <f t="shared" si="34"/>
        <v>---</v>
      </c>
      <c r="AD17" s="15">
        <f t="shared" ref="AD17:AI17" si="35">IF(AND(ISNUMBER(W17),ISNUMBER(P17)),(W17*$B$3)/(P17*$B$2),"---")</f>
        <v>0.16563256689476966</v>
      </c>
      <c r="AE17" s="15">
        <f t="shared" si="35"/>
        <v>0.30536887758529702</v>
      </c>
      <c r="AF17" s="15">
        <f t="shared" si="35"/>
        <v>1.498211335177855</v>
      </c>
      <c r="AG17" s="15">
        <f t="shared" si="35"/>
        <v>0.56044851174909005</v>
      </c>
      <c r="AH17" s="15" t="str">
        <f t="shared" si="35"/>
        <v>---</v>
      </c>
      <c r="AI17" s="15" t="str">
        <f t="shared" si="35"/>
        <v>---</v>
      </c>
      <c r="AK17" s="15">
        <f>AVERAGE(AD17:AI17)</f>
        <v>0.63241532285175284</v>
      </c>
      <c r="AL17" s="15">
        <f>STDEV(AD17:AI17)</f>
        <v>0.59989651204194883</v>
      </c>
      <c r="AM17" s="15">
        <f>GEOMEAN(AD17:AI17)</f>
        <v>0.45396234003014718</v>
      </c>
      <c r="AN17" s="14">
        <f>EXP(STDEV(AP17:AU17))</f>
        <v>2.5568181809007751</v>
      </c>
      <c r="AP17" s="15">
        <f t="shared" ref="AP17:AU17" si="36">IF(ISNUMBER(AD17),LN(AD17),"---")</f>
        <v>-1.7979833963734488</v>
      </c>
      <c r="AQ17" s="15">
        <f t="shared" si="36"/>
        <v>-1.1862347984458288</v>
      </c>
      <c r="AR17" s="15">
        <f t="shared" si="36"/>
        <v>0.40427195336729826</v>
      </c>
      <c r="AS17" s="15">
        <f t="shared" si="36"/>
        <v>-0.57901790197561964</v>
      </c>
      <c r="AT17" s="15" t="str">
        <f t="shared" si="36"/>
        <v>---</v>
      </c>
      <c r="AU17" s="15" t="str">
        <f t="shared" si="36"/>
        <v>---</v>
      </c>
    </row>
    <row r="18" spans="1:47" x14ac:dyDescent="0.25">
      <c r="A18" t="s">
        <v>51</v>
      </c>
      <c r="B18" s="27">
        <f>'Raw Plate Reader Measurements'!$P$11</f>
        <v>7.3499999999999996E-2</v>
      </c>
      <c r="C18" s="27">
        <f>'Raw Plate Reader Measurements'!$P$12</f>
        <v>8.7300000000000003E-2</v>
      </c>
      <c r="D18" s="27">
        <f>'Raw Plate Reader Measurements'!$P$13</f>
        <v>7.1900000000000006E-2</v>
      </c>
      <c r="E18" s="27">
        <f>'Raw Plate Reader Measurements'!$P$14</f>
        <v>7.3400000000000007E-2</v>
      </c>
      <c r="F18" s="3"/>
      <c r="G18" s="3"/>
      <c r="I18" s="27">
        <f>'Raw Plate Reader Measurements'!$E$11</f>
        <v>75.367000000000004</v>
      </c>
      <c r="J18" s="27">
        <f>'Raw Plate Reader Measurements'!$E$12</f>
        <v>71.81</v>
      </c>
      <c r="K18" s="27">
        <f>'Raw Plate Reader Measurements'!$E$13</f>
        <v>72.379000000000005</v>
      </c>
      <c r="L18" s="27">
        <f>'Raw Plate Reader Measurements'!$E$14</f>
        <v>70.697000000000003</v>
      </c>
      <c r="M18" s="3"/>
      <c r="N18" s="3"/>
      <c r="P18" s="4">
        <f t="shared" si="7"/>
        <v>-6.0000000000000053E-3</v>
      </c>
      <c r="Q18" s="4">
        <f t="shared" si="8"/>
        <v>7.8000000000000014E-3</v>
      </c>
      <c r="R18" s="4">
        <f t="shared" si="9"/>
        <v>-7.5999999999999956E-3</v>
      </c>
      <c r="S18" s="4">
        <f t="shared" si="10"/>
        <v>-6.0999999999999943E-3</v>
      </c>
      <c r="T18" s="4" t="str">
        <f t="shared" si="11"/>
        <v>---</v>
      </c>
      <c r="U18" s="4" t="str">
        <f t="shared" si="12"/>
        <v>---</v>
      </c>
      <c r="W18" s="4">
        <f t="shared" si="1"/>
        <v>-21.779250000000005</v>
      </c>
      <c r="X18" s="4">
        <f t="shared" si="1"/>
        <v>-25.336250000000007</v>
      </c>
      <c r="Y18" s="4">
        <f t="shared" si="1"/>
        <v>-24.767250000000004</v>
      </c>
      <c r="Z18" s="4">
        <f t="shared" si="1"/>
        <v>-26.449250000000006</v>
      </c>
      <c r="AA18" s="4" t="str">
        <f t="shared" si="1"/>
        <v>---</v>
      </c>
      <c r="AB18" s="4" t="str">
        <f t="shared" si="1"/>
        <v>---</v>
      </c>
      <c r="AD18" s="15">
        <f t="shared" si="13"/>
        <v>0.4073171114076482</v>
      </c>
      <c r="AE18" s="15">
        <f t="shared" si="14"/>
        <v>-0.36449260239419962</v>
      </c>
      <c r="AF18" s="15">
        <f t="shared" si="15"/>
        <v>0.36568334517504009</v>
      </c>
      <c r="AG18" s="15">
        <f t="shared" si="16"/>
        <v>0.48654667844199384</v>
      </c>
      <c r="AH18" s="15" t="str">
        <f t="shared" si="17"/>
        <v>---</v>
      </c>
      <c r="AI18" s="15" t="str">
        <f t="shared" si="18"/>
        <v>---</v>
      </c>
      <c r="AK18" s="15">
        <f t="shared" si="19"/>
        <v>0.22376363315762063</v>
      </c>
      <c r="AL18" s="15">
        <f t="shared" si="20"/>
        <v>0.39536203307488449</v>
      </c>
      <c r="AM18" s="15" t="e">
        <f t="shared" si="21"/>
        <v>#NUM!</v>
      </c>
      <c r="AN18" s="14" t="e">
        <f t="shared" si="22"/>
        <v>#NUM!</v>
      </c>
      <c r="AP18" s="15">
        <f t="shared" si="23"/>
        <v>-0.89816325340653835</v>
      </c>
      <c r="AQ18" s="15" t="e">
        <f t="shared" si="24"/>
        <v>#NUM!</v>
      </c>
      <c r="AR18" s="15">
        <f t="shared" si="25"/>
        <v>-1.0059874971798808</v>
      </c>
      <c r="AS18" s="15">
        <f t="shared" si="26"/>
        <v>-0.72042243449318322</v>
      </c>
      <c r="AT18" s="15" t="str">
        <f t="shared" si="27"/>
        <v>---</v>
      </c>
      <c r="AU18" s="15" t="str">
        <f t="shared" si="28"/>
        <v>---</v>
      </c>
    </row>
    <row r="19" spans="1:47" x14ac:dyDescent="0.25">
      <c r="A19" t="s">
        <v>52</v>
      </c>
      <c r="B19" s="27">
        <f>'Raw Plate Reader Measurements'!$Q$7</f>
        <v>7.9200000000000007E-2</v>
      </c>
      <c r="C19" s="27">
        <f>'Raw Plate Reader Measurements'!$Q$8</f>
        <v>8.2799999999999999E-2</v>
      </c>
      <c r="D19" s="27">
        <f>'Raw Plate Reader Measurements'!$Q$9</f>
        <v>8.1699999999999995E-2</v>
      </c>
      <c r="E19" s="27">
        <f>'Raw Plate Reader Measurements'!$Q$10</f>
        <v>7.6700000000000004E-2</v>
      </c>
      <c r="F19" s="3"/>
      <c r="G19" s="3"/>
      <c r="I19" s="27">
        <f>'Raw Plate Reader Measurements'!$F$7</f>
        <v>42.692999999999998</v>
      </c>
      <c r="J19" s="27">
        <f>'Raw Plate Reader Measurements'!$F$8</f>
        <v>44.38</v>
      </c>
      <c r="K19" s="27">
        <f>'Raw Plate Reader Measurements'!$F$9</f>
        <v>41.91</v>
      </c>
      <c r="L19" s="27">
        <f>'Raw Plate Reader Measurements'!$F$10</f>
        <v>37.584000000000003</v>
      </c>
      <c r="M19" s="3"/>
      <c r="N19" s="3"/>
      <c r="P19" s="4">
        <f t="shared" ref="P19:U19" si="37">IF(ISBLANK(B19),"---", B19-$B$9)</f>
        <v>-2.9999999999999472E-4</v>
      </c>
      <c r="Q19" s="4">
        <f t="shared" si="37"/>
        <v>3.2999999999999974E-3</v>
      </c>
      <c r="R19" s="4">
        <f t="shared" si="37"/>
        <v>2.1999999999999936E-3</v>
      </c>
      <c r="S19" s="4">
        <f t="shared" si="37"/>
        <v>-2.7999999999999969E-3</v>
      </c>
      <c r="T19" s="4" t="str">
        <f t="shared" si="37"/>
        <v>---</v>
      </c>
      <c r="U19" s="4" t="str">
        <f t="shared" si="37"/>
        <v>---</v>
      </c>
      <c r="W19" s="4">
        <f t="shared" ref="W19:AB19" si="38">IF(ISBLANK(I19),"---",I19-$I$9)</f>
        <v>-54.453250000000011</v>
      </c>
      <c r="X19" s="4">
        <f t="shared" si="38"/>
        <v>-52.766250000000007</v>
      </c>
      <c r="Y19" s="4">
        <f t="shared" si="38"/>
        <v>-55.236250000000013</v>
      </c>
      <c r="Z19" s="4">
        <f t="shared" si="38"/>
        <v>-59.562250000000006</v>
      </c>
      <c r="AA19" s="4" t="str">
        <f t="shared" si="38"/>
        <v>---</v>
      </c>
      <c r="AB19" s="4" t="str">
        <f t="shared" si="38"/>
        <v>---</v>
      </c>
      <c r="AD19" s="15">
        <f t="shared" ref="AD19:AI19" si="39">IF(AND(ISNUMBER(W19),ISNUMBER(P19)),(W19*$B$3)/(P19*$B$2),"---")</f>
        <v>20.367772532808914</v>
      </c>
      <c r="AE19" s="15">
        <f t="shared" si="39"/>
        <v>-1.7942513280312766</v>
      </c>
      <c r="AF19" s="15">
        <f t="shared" si="39"/>
        <v>-2.8173609528240444</v>
      </c>
      <c r="AG19" s="15">
        <f t="shared" si="39"/>
        <v>2.3870089602593794</v>
      </c>
      <c r="AH19" s="15" t="str">
        <f t="shared" si="39"/>
        <v>---</v>
      </c>
      <c r="AI19" s="15" t="str">
        <f t="shared" si="39"/>
        <v>---</v>
      </c>
      <c r="AK19" s="15">
        <f>AVERAGE(AD19:AI19)</f>
        <v>4.5357923030532437</v>
      </c>
      <c r="AL19" s="15">
        <f>STDEV(AD19:AI19)</f>
        <v>10.792083256188233</v>
      </c>
      <c r="AM19" s="15" t="e">
        <f>GEOMEAN(AD19:AI19)</f>
        <v>#NUM!</v>
      </c>
      <c r="AN19" s="14" t="e">
        <f>EXP(STDEV(AP19:AU19))</f>
        <v>#NUM!</v>
      </c>
      <c r="AP19" s="15">
        <f t="shared" ref="AP19:AU19" si="40">IF(ISNUMBER(AD19),LN(AD19),"---")</f>
        <v>3.0139538738819569</v>
      </c>
      <c r="AQ19" s="15" t="e">
        <f t="shared" si="40"/>
        <v>#NUM!</v>
      </c>
      <c r="AR19" s="15" t="e">
        <f t="shared" si="40"/>
        <v>#NUM!</v>
      </c>
      <c r="AS19" s="15">
        <f t="shared" si="40"/>
        <v>0.87004110112400013</v>
      </c>
      <c r="AT19" s="15" t="str">
        <f t="shared" si="40"/>
        <v>---</v>
      </c>
      <c r="AU19" s="15" t="str">
        <f t="shared" si="40"/>
        <v>---</v>
      </c>
    </row>
    <row r="20" spans="1:47" x14ac:dyDescent="0.25">
      <c r="A20" t="s">
        <v>53</v>
      </c>
      <c r="B20" s="27">
        <f>'Raw Plate Reader Measurements'!$Q$11</f>
        <v>8.5599999999999996E-2</v>
      </c>
      <c r="C20" s="27">
        <f>'Raw Plate Reader Measurements'!$Q$12</f>
        <v>8.2000000000000003E-2</v>
      </c>
      <c r="D20" s="27">
        <f>'Raw Plate Reader Measurements'!$Q$13</f>
        <v>7.9899999999999999E-2</v>
      </c>
      <c r="E20" s="27">
        <f>'Raw Plate Reader Measurements'!$Q$14</f>
        <v>8.6699999999999999E-2</v>
      </c>
      <c r="F20" s="3"/>
      <c r="G20" s="3"/>
      <c r="I20" s="27">
        <f>'Raw Plate Reader Measurements'!$F$11</f>
        <v>42.179000000000002</v>
      </c>
      <c r="J20" s="27">
        <f>'Raw Plate Reader Measurements'!$F$12</f>
        <v>38.075000000000003</v>
      </c>
      <c r="K20" s="27">
        <f>'Raw Plate Reader Measurements'!$F$13</f>
        <v>38.4</v>
      </c>
      <c r="L20" s="27">
        <f>'Raw Plate Reader Measurements'!$F$14</f>
        <v>41.072000000000003</v>
      </c>
      <c r="M20" s="3"/>
      <c r="N20" s="3"/>
      <c r="P20" s="4">
        <f t="shared" si="7"/>
        <v>6.0999999999999943E-3</v>
      </c>
      <c r="Q20" s="4">
        <f t="shared" si="8"/>
        <v>2.5000000000000022E-3</v>
      </c>
      <c r="R20" s="4">
        <f t="shared" si="9"/>
        <v>3.9999999999999758E-4</v>
      </c>
      <c r="S20" s="4">
        <f t="shared" si="10"/>
        <v>7.1999999999999981E-3</v>
      </c>
      <c r="T20" s="4" t="str">
        <f t="shared" si="11"/>
        <v>---</v>
      </c>
      <c r="U20" s="4" t="str">
        <f t="shared" si="12"/>
        <v>---</v>
      </c>
      <c r="W20" s="4">
        <f t="shared" si="1"/>
        <v>-54.967250000000007</v>
      </c>
      <c r="X20" s="4">
        <f t="shared" si="1"/>
        <v>-59.071250000000006</v>
      </c>
      <c r="Y20" s="4">
        <f t="shared" si="1"/>
        <v>-58.746250000000011</v>
      </c>
      <c r="Z20" s="4">
        <f t="shared" si="1"/>
        <v>-56.074250000000006</v>
      </c>
      <c r="AA20" s="4" t="str">
        <f t="shared" si="1"/>
        <v>---</v>
      </c>
      <c r="AB20" s="4" t="str">
        <f t="shared" si="1"/>
        <v>---</v>
      </c>
      <c r="AD20" s="15">
        <f t="shared" si="13"/>
        <v>-1.0111490084063133</v>
      </c>
      <c r="AE20" s="15">
        <f t="shared" si="14"/>
        <v>-2.6514115133153662</v>
      </c>
      <c r="AF20" s="15">
        <f t="shared" si="15"/>
        <v>-16.48014935502718</v>
      </c>
      <c r="AG20" s="15">
        <f t="shared" si="16"/>
        <v>-0.87392057173495952</v>
      </c>
      <c r="AH20" s="15" t="str">
        <f t="shared" si="17"/>
        <v>---</v>
      </c>
      <c r="AI20" s="15" t="str">
        <f t="shared" si="18"/>
        <v>---</v>
      </c>
      <c r="AK20" s="15">
        <f t="shared" si="19"/>
        <v>-5.254157612120955</v>
      </c>
      <c r="AL20" s="15">
        <f t="shared" si="20"/>
        <v>7.5274337461451051</v>
      </c>
      <c r="AM20" s="15" t="e">
        <f t="shared" si="21"/>
        <v>#NUM!</v>
      </c>
      <c r="AN20" s="14" t="e">
        <f t="shared" si="22"/>
        <v>#NUM!</v>
      </c>
      <c r="AP20" s="15" t="e">
        <f t="shared" si="23"/>
        <v>#NUM!</v>
      </c>
      <c r="AQ20" s="15" t="e">
        <f t="shared" si="24"/>
        <v>#NUM!</v>
      </c>
      <c r="AR20" s="15" t="e">
        <f t="shared" si="25"/>
        <v>#NUM!</v>
      </c>
      <c r="AS20" s="15" t="e">
        <f t="shared" si="26"/>
        <v>#NUM!</v>
      </c>
      <c r="AT20" s="15" t="str">
        <f t="shared" si="27"/>
        <v>---</v>
      </c>
      <c r="AU20" s="15" t="str">
        <f t="shared" si="28"/>
        <v>---</v>
      </c>
    </row>
    <row r="21" spans="1:47" x14ac:dyDescent="0.25">
      <c r="A21" t="s">
        <v>54</v>
      </c>
      <c r="B21" s="27">
        <f>'Raw Plate Reader Measurements'!$R$7</f>
        <v>5.7000000000000002E-2</v>
      </c>
      <c r="C21" s="27">
        <f>'Raw Plate Reader Measurements'!$R$8</f>
        <v>5.6800000000000003E-2</v>
      </c>
      <c r="D21" s="27">
        <f>'Raw Plate Reader Measurements'!$R$9</f>
        <v>5.62E-2</v>
      </c>
      <c r="E21" s="27">
        <f>'Raw Plate Reader Measurements'!$R$10</f>
        <v>5.8999999999999997E-2</v>
      </c>
      <c r="F21" s="3"/>
      <c r="G21" s="3"/>
      <c r="I21" s="27">
        <f>'Raw Plate Reader Measurements'!$G$7</f>
        <v>57.052</v>
      </c>
      <c r="J21" s="27">
        <f>'Raw Plate Reader Measurements'!$G$8</f>
        <v>58.301000000000002</v>
      </c>
      <c r="K21" s="27">
        <f>'Raw Plate Reader Measurements'!$G$9</f>
        <v>57.170999999999999</v>
      </c>
      <c r="L21" s="27">
        <f>'Raw Plate Reader Measurements'!$G$10</f>
        <v>59.146000000000001</v>
      </c>
      <c r="M21" s="3"/>
      <c r="N21" s="3"/>
      <c r="P21" s="4">
        <f t="shared" ref="P21:U21" si="41">IF(ISBLANK(B21),"---", B21-$B$9)</f>
        <v>-2.2499999999999999E-2</v>
      </c>
      <c r="Q21" s="4">
        <f t="shared" si="41"/>
        <v>-2.2699999999999998E-2</v>
      </c>
      <c r="R21" s="4">
        <f t="shared" si="41"/>
        <v>-2.3300000000000001E-2</v>
      </c>
      <c r="S21" s="4">
        <f t="shared" si="41"/>
        <v>-2.0500000000000004E-2</v>
      </c>
      <c r="T21" s="4" t="str">
        <f t="shared" si="41"/>
        <v>---</v>
      </c>
      <c r="U21" s="4" t="str">
        <f t="shared" si="41"/>
        <v>---</v>
      </c>
      <c r="W21" s="4">
        <f t="shared" ref="W21:AB21" si="42">IF(ISBLANK(I21),"---",I21-$I$9)</f>
        <v>-40.094250000000009</v>
      </c>
      <c r="X21" s="4">
        <f t="shared" si="42"/>
        <v>-38.845250000000007</v>
      </c>
      <c r="Y21" s="4">
        <f t="shared" si="42"/>
        <v>-39.97525000000001</v>
      </c>
      <c r="Z21" s="4">
        <f t="shared" si="42"/>
        <v>-38.000250000000008</v>
      </c>
      <c r="AA21" s="4" t="str">
        <f t="shared" si="42"/>
        <v>---</v>
      </c>
      <c r="AB21" s="4" t="str">
        <f t="shared" si="42"/>
        <v>---</v>
      </c>
      <c r="AD21" s="15">
        <f t="shared" ref="AD21:AI21" si="43">IF(AND(ISNUMBER(W21),ISNUMBER(P21)),(W21*$B$3)/(P21*$B$2),"---")</f>
        <v>0.19995881822139405</v>
      </c>
      <c r="AE21" s="15">
        <f t="shared" si="43"/>
        <v>0.19202291097095714</v>
      </c>
      <c r="AF21" s="15">
        <f t="shared" si="43"/>
        <v>0.19252017726403578</v>
      </c>
      <c r="AG21" s="15">
        <f t="shared" si="43"/>
        <v>0.20800490593751203</v>
      </c>
      <c r="AH21" s="15" t="str">
        <f t="shared" si="43"/>
        <v>---</v>
      </c>
      <c r="AI21" s="15" t="str">
        <f t="shared" si="43"/>
        <v>---</v>
      </c>
      <c r="AK21" s="15">
        <f>AVERAGE(AD21:AI21)</f>
        <v>0.19812670309847474</v>
      </c>
      <c r="AL21" s="15">
        <f>STDEV(AD21:AI21)</f>
        <v>7.5194181384149513E-3</v>
      </c>
      <c r="AM21" s="15">
        <f>GEOMEAN(AD21:AI21)</f>
        <v>0.19802082264659318</v>
      </c>
      <c r="AN21" s="14">
        <f>EXP(STDEV(AP21:AU21))</f>
        <v>1.0383747794945182</v>
      </c>
      <c r="AP21" s="15">
        <f t="shared" ref="AP21:AU21" si="44">IF(ISNUMBER(AD21),LN(AD21),"---")</f>
        <v>-1.6096438425292767</v>
      </c>
      <c r="AQ21" s="15">
        <f t="shared" si="44"/>
        <v>-1.6501405860996368</v>
      </c>
      <c r="AR21" s="15">
        <f t="shared" si="44"/>
        <v>-1.6475543137911814</v>
      </c>
      <c r="AS21" s="15">
        <f t="shared" si="44"/>
        <v>-1.5701936133209313</v>
      </c>
      <c r="AT21" s="15" t="str">
        <f t="shared" si="44"/>
        <v>---</v>
      </c>
      <c r="AU21" s="15" t="str">
        <f t="shared" si="44"/>
        <v>---</v>
      </c>
    </row>
    <row r="22" spans="1:47" x14ac:dyDescent="0.25">
      <c r="A22" t="s">
        <v>55</v>
      </c>
      <c r="B22" s="27">
        <f>'Raw Plate Reader Measurements'!$R$11</f>
        <v>7.3800000000000004E-2</v>
      </c>
      <c r="C22" s="27">
        <f>'Raw Plate Reader Measurements'!$R$12</f>
        <v>7.0900000000000005E-2</v>
      </c>
      <c r="D22" s="27">
        <f>'Raw Plate Reader Measurements'!$R$13</f>
        <v>6.59E-2</v>
      </c>
      <c r="E22" s="27">
        <f>'Raw Plate Reader Measurements'!$R$14</f>
        <v>6.93E-2</v>
      </c>
      <c r="F22" s="3"/>
      <c r="G22" s="3"/>
      <c r="I22" s="27">
        <f>'Raw Plate Reader Measurements'!$G$11</f>
        <v>79.978999999999999</v>
      </c>
      <c r="J22" s="27">
        <f>'Raw Plate Reader Measurements'!$G$12</f>
        <v>76.454999999999998</v>
      </c>
      <c r="K22" s="27">
        <f>'Raw Plate Reader Measurements'!$G$13</f>
        <v>72.921999999999997</v>
      </c>
      <c r="L22" s="27">
        <f>'Raw Plate Reader Measurements'!$G$14</f>
        <v>72.27</v>
      </c>
      <c r="M22" s="3"/>
      <c r="N22" s="3"/>
      <c r="P22" s="4">
        <f t="shared" si="7"/>
        <v>-5.6999999999999967E-3</v>
      </c>
      <c r="Q22" s="4">
        <f t="shared" si="8"/>
        <v>-8.5999999999999965E-3</v>
      </c>
      <c r="R22" s="4">
        <f t="shared" si="9"/>
        <v>-1.3600000000000001E-2</v>
      </c>
      <c r="S22" s="4">
        <f t="shared" si="10"/>
        <v>-1.0200000000000001E-2</v>
      </c>
      <c r="T22" s="4" t="str">
        <f t="shared" si="11"/>
        <v>---</v>
      </c>
      <c r="U22" s="4" t="str">
        <f t="shared" si="12"/>
        <v>---</v>
      </c>
      <c r="W22" s="4">
        <f t="shared" si="1"/>
        <v>-17.16725000000001</v>
      </c>
      <c r="X22" s="4">
        <f t="shared" si="1"/>
        <v>-20.691250000000011</v>
      </c>
      <c r="Y22" s="4">
        <f t="shared" si="1"/>
        <v>-24.224250000000012</v>
      </c>
      <c r="Z22" s="4">
        <f t="shared" si="1"/>
        <v>-24.876250000000013</v>
      </c>
      <c r="AA22" s="4" t="str">
        <f t="shared" si="1"/>
        <v>---</v>
      </c>
      <c r="AB22" s="4" t="str">
        <f t="shared" si="1"/>
        <v>---</v>
      </c>
      <c r="AD22" s="15">
        <f t="shared" si="13"/>
        <v>0.33796121396635792</v>
      </c>
      <c r="AE22" s="15">
        <f t="shared" si="14"/>
        <v>0.2699785511037206</v>
      </c>
      <c r="AF22" s="15">
        <f t="shared" si="15"/>
        <v>0.19987221112412176</v>
      </c>
      <c r="AG22" s="15">
        <f t="shared" si="16"/>
        <v>0.27366907634437582</v>
      </c>
      <c r="AH22" s="15" t="str">
        <f t="shared" si="17"/>
        <v>---</v>
      </c>
      <c r="AI22" s="15" t="str">
        <f t="shared" si="18"/>
        <v>---</v>
      </c>
      <c r="AK22" s="15">
        <f t="shared" si="19"/>
        <v>0.27037026313464402</v>
      </c>
      <c r="AL22" s="15">
        <f t="shared" si="20"/>
        <v>5.6419699805775089E-2</v>
      </c>
      <c r="AM22" s="15">
        <f t="shared" si="21"/>
        <v>0.26579301696407415</v>
      </c>
      <c r="AN22" s="14">
        <f t="shared" si="22"/>
        <v>1.2411779180987452</v>
      </c>
      <c r="AP22" s="15">
        <f t="shared" si="23"/>
        <v>-1.0848241416624071</v>
      </c>
      <c r="AQ22" s="15">
        <f t="shared" si="24"/>
        <v>-1.309412763495905</v>
      </c>
      <c r="AR22" s="15">
        <f t="shared" si="25"/>
        <v>-1.6100770610254429</v>
      </c>
      <c r="AS22" s="15">
        <f t="shared" si="26"/>
        <v>-1.2958356530805211</v>
      </c>
      <c r="AT22" s="15" t="str">
        <f t="shared" si="27"/>
        <v>---</v>
      </c>
      <c r="AU22" s="15" t="str">
        <f t="shared" si="28"/>
        <v>---</v>
      </c>
    </row>
    <row r="23" spans="1:47" x14ac:dyDescent="0.25">
      <c r="A23" t="s">
        <v>56</v>
      </c>
      <c r="B23" s="27">
        <f>'Raw Plate Reader Measurements'!$S$7</f>
        <v>8.8400000000000006E-2</v>
      </c>
      <c r="C23" s="27">
        <f>'Raw Plate Reader Measurements'!$S$8</f>
        <v>8.7499999999999994E-2</v>
      </c>
      <c r="D23" s="27">
        <f>'Raw Plate Reader Measurements'!$S$9</f>
        <v>8.8200000000000001E-2</v>
      </c>
      <c r="E23" s="27">
        <f>'Raw Plate Reader Measurements'!$S$10</f>
        <v>8.9499999999999996E-2</v>
      </c>
      <c r="F23" s="3"/>
      <c r="G23" s="3"/>
      <c r="I23" s="27">
        <f>'Raw Plate Reader Measurements'!$H$7</f>
        <v>59.051000000000002</v>
      </c>
      <c r="J23" s="27">
        <f>'Raw Plate Reader Measurements'!$H$8</f>
        <v>59.29</v>
      </c>
      <c r="K23" s="27">
        <f>'Raw Plate Reader Measurements'!$H$9</f>
        <v>60.433</v>
      </c>
      <c r="L23" s="27">
        <f>'Raw Plate Reader Measurements'!$H$10</f>
        <v>60.81</v>
      </c>
      <c r="M23" s="3"/>
      <c r="N23" s="3"/>
      <c r="P23" s="4">
        <f t="shared" ref="P23:U23" si="45">IF(ISBLANK(B23),"---", B23-$B$9)</f>
        <v>8.9000000000000051E-3</v>
      </c>
      <c r="Q23" s="4">
        <f t="shared" si="45"/>
        <v>7.9999999999999932E-3</v>
      </c>
      <c r="R23" s="4">
        <f t="shared" si="45"/>
        <v>8.6999999999999994E-3</v>
      </c>
      <c r="S23" s="4">
        <f t="shared" si="45"/>
        <v>9.999999999999995E-3</v>
      </c>
      <c r="T23" s="4" t="str">
        <f t="shared" si="45"/>
        <v>---</v>
      </c>
      <c r="U23" s="4" t="str">
        <f t="shared" si="45"/>
        <v>---</v>
      </c>
      <c r="W23" s="4">
        <f t="shared" ref="W23:AB23" si="46">IF(ISBLANK(I23),"---",I23-$I$9)</f>
        <v>-38.095250000000007</v>
      </c>
      <c r="X23" s="4">
        <f t="shared" si="46"/>
        <v>-37.85625000000001</v>
      </c>
      <c r="Y23" s="4">
        <f t="shared" si="46"/>
        <v>-36.713250000000009</v>
      </c>
      <c r="Z23" s="4">
        <f t="shared" si="46"/>
        <v>-36.336250000000007</v>
      </c>
      <c r="AA23" s="4" t="str">
        <f t="shared" si="46"/>
        <v>---</v>
      </c>
      <c r="AB23" s="4" t="str">
        <f t="shared" si="46"/>
        <v>---</v>
      </c>
      <c r="AD23" s="15">
        <f t="shared" ref="AD23:AI23" si="47">IF(AND(ISNUMBER(W23),ISNUMBER(P23)),(W23*$B$3)/(P23*$B$2),"---")</f>
        <v>-0.48031019696803601</v>
      </c>
      <c r="AE23" s="15">
        <f t="shared" si="47"/>
        <v>-0.53099274764027027</v>
      </c>
      <c r="AF23" s="15">
        <f t="shared" si="47"/>
        <v>-0.47352680094939631</v>
      </c>
      <c r="AG23" s="15">
        <f t="shared" si="47"/>
        <v>-0.40773790803777471</v>
      </c>
      <c r="AH23" s="15" t="str">
        <f t="shared" si="47"/>
        <v>---</v>
      </c>
      <c r="AI23" s="15" t="str">
        <f t="shared" si="47"/>
        <v>---</v>
      </c>
      <c r="AK23" s="15">
        <f>AVERAGE(AD23:AI23)</f>
        <v>-0.47314191339886935</v>
      </c>
      <c r="AL23" s="15">
        <f>STDEV(AD23:AI23)</f>
        <v>5.0583051731631343E-2</v>
      </c>
      <c r="AM23" s="15" t="e">
        <f>GEOMEAN(AD23:AI23)</f>
        <v>#NUM!</v>
      </c>
      <c r="AN23" s="14" t="e">
        <f>EXP(STDEV(AP23:AU23))</f>
        <v>#NUM!</v>
      </c>
      <c r="AP23" s="15" t="e">
        <f t="shared" ref="AP23:AU23" si="48">IF(ISNUMBER(AD23),LN(AD23),"---")</f>
        <v>#NUM!</v>
      </c>
      <c r="AQ23" s="15" t="e">
        <f t="shared" si="48"/>
        <v>#NUM!</v>
      </c>
      <c r="AR23" s="15" t="e">
        <f t="shared" si="48"/>
        <v>#NUM!</v>
      </c>
      <c r="AS23" s="15" t="e">
        <f t="shared" si="48"/>
        <v>#NUM!</v>
      </c>
      <c r="AT23" s="15" t="str">
        <f t="shared" si="48"/>
        <v>---</v>
      </c>
      <c r="AU23" s="15" t="str">
        <f t="shared" si="48"/>
        <v>---</v>
      </c>
    </row>
    <row r="24" spans="1:47" x14ac:dyDescent="0.25">
      <c r="A24" t="s">
        <v>57</v>
      </c>
      <c r="B24" s="27">
        <f>'Raw Plate Reader Measurements'!$S$11</f>
        <v>8.6300000000000002E-2</v>
      </c>
      <c r="C24" s="27">
        <f>'Raw Plate Reader Measurements'!$S$12</f>
        <v>8.8800000000000004E-2</v>
      </c>
      <c r="D24" s="27">
        <f>'Raw Plate Reader Measurements'!$S$13</f>
        <v>8.3900000000000002E-2</v>
      </c>
      <c r="E24" s="27">
        <f>'Raw Plate Reader Measurements'!$S$14</f>
        <v>8.6999999999999994E-2</v>
      </c>
      <c r="F24" s="3"/>
      <c r="G24" s="3"/>
      <c r="I24" s="27">
        <f>'Raw Plate Reader Measurements'!$H$11</f>
        <v>53.905999999999999</v>
      </c>
      <c r="J24" s="27">
        <f>'Raw Plate Reader Measurements'!$H$12</f>
        <v>54.274000000000001</v>
      </c>
      <c r="K24" s="27">
        <f>'Raw Plate Reader Measurements'!$H$13</f>
        <v>50.554000000000002</v>
      </c>
      <c r="L24" s="27">
        <f>'Raw Plate Reader Measurements'!$H$14</f>
        <v>55.558</v>
      </c>
      <c r="M24" s="3"/>
      <c r="N24" s="3"/>
      <c r="P24" s="4">
        <f t="shared" si="7"/>
        <v>6.8000000000000005E-3</v>
      </c>
      <c r="Q24" s="4">
        <f t="shared" si="8"/>
        <v>9.3000000000000027E-3</v>
      </c>
      <c r="R24" s="4">
        <f t="shared" si="9"/>
        <v>4.4000000000000011E-3</v>
      </c>
      <c r="S24" s="4">
        <f t="shared" si="10"/>
        <v>7.4999999999999928E-3</v>
      </c>
      <c r="T24" s="4" t="str">
        <f t="shared" si="11"/>
        <v>---</v>
      </c>
      <c r="U24" s="4" t="str">
        <f t="shared" si="12"/>
        <v>---</v>
      </c>
      <c r="W24" s="4">
        <f t="shared" si="1"/>
        <v>-43.24025000000001</v>
      </c>
      <c r="X24" s="4">
        <f t="shared" si="1"/>
        <v>-42.872250000000008</v>
      </c>
      <c r="Y24" s="4">
        <f t="shared" si="1"/>
        <v>-46.592250000000007</v>
      </c>
      <c r="Z24" s="4">
        <f t="shared" si="1"/>
        <v>-41.588250000000009</v>
      </c>
      <c r="AA24" s="4" t="str">
        <f t="shared" si="1"/>
        <v>---</v>
      </c>
      <c r="AB24" s="4" t="str">
        <f t="shared" si="1"/>
        <v>---</v>
      </c>
      <c r="AD24" s="15">
        <f t="shared" si="13"/>
        <v>-0.71354319552182655</v>
      </c>
      <c r="AE24" s="15">
        <f t="shared" si="14"/>
        <v>-0.51729027457835686</v>
      </c>
      <c r="AF24" s="15">
        <f t="shared" si="15"/>
        <v>-1.1882340478781206</v>
      </c>
      <c r="AG24" s="15">
        <f t="shared" si="16"/>
        <v>-0.62222917165647695</v>
      </c>
      <c r="AH24" s="15" t="str">
        <f t="shared" si="17"/>
        <v>---</v>
      </c>
      <c r="AI24" s="15" t="str">
        <f t="shared" si="18"/>
        <v>---</v>
      </c>
      <c r="AK24" s="15">
        <f t="shared" si="19"/>
        <v>-0.76032417240869521</v>
      </c>
      <c r="AL24" s="15">
        <f t="shared" si="20"/>
        <v>0.29632809859462172</v>
      </c>
      <c r="AM24" s="15" t="e">
        <f t="shared" si="21"/>
        <v>#NUM!</v>
      </c>
      <c r="AN24" s="14" t="e">
        <f t="shared" si="22"/>
        <v>#NUM!</v>
      </c>
      <c r="AP24" s="15" t="e">
        <f t="shared" si="23"/>
        <v>#NUM!</v>
      </c>
      <c r="AQ24" s="15" t="e">
        <f t="shared" si="24"/>
        <v>#NUM!</v>
      </c>
      <c r="AR24" s="15" t="e">
        <f t="shared" si="25"/>
        <v>#NUM!</v>
      </c>
      <c r="AS24" s="15" t="e">
        <f t="shared" si="26"/>
        <v>#NUM!</v>
      </c>
      <c r="AT24" s="15" t="str">
        <f t="shared" si="27"/>
        <v>---</v>
      </c>
      <c r="AU24" s="15" t="str">
        <f t="shared" si="28"/>
        <v>---</v>
      </c>
    </row>
    <row r="25" spans="1:47" x14ac:dyDescent="0.25">
      <c r="A25" t="s">
        <v>58</v>
      </c>
      <c r="B25" s="27">
        <f>'Raw Plate Reader Measurements'!$T$7</f>
        <v>9.1899999999999996E-2</v>
      </c>
      <c r="C25" s="27">
        <f>'Raw Plate Reader Measurements'!$T$8</f>
        <v>8.8599999999999998E-2</v>
      </c>
      <c r="D25" s="27">
        <f>'Raw Plate Reader Measurements'!$T$9</f>
        <v>9.2700000000000005E-2</v>
      </c>
      <c r="E25" s="27">
        <f>'Raw Plate Reader Measurements'!$T$10</f>
        <v>8.2299999999999998E-2</v>
      </c>
      <c r="F25" s="3"/>
      <c r="G25" s="3"/>
      <c r="I25" s="27">
        <f>'Raw Plate Reader Measurements'!$I$7</f>
        <v>44.247</v>
      </c>
      <c r="J25" s="27">
        <f>'Raw Plate Reader Measurements'!$I$8</f>
        <v>42.265999999999998</v>
      </c>
      <c r="K25" s="27">
        <f>'Raw Plate Reader Measurements'!$I$9</f>
        <v>43.874000000000002</v>
      </c>
      <c r="L25" s="27">
        <f>'Raw Plate Reader Measurements'!$I$10</f>
        <v>38.039000000000001</v>
      </c>
      <c r="M25" s="3"/>
      <c r="N25" s="3"/>
      <c r="P25" s="4">
        <f t="shared" ref="P25:U25" si="49">IF(ISBLANK(B25),"---", B25-$B$9)</f>
        <v>1.2399999999999994E-2</v>
      </c>
      <c r="Q25" s="4">
        <f t="shared" si="49"/>
        <v>9.099999999999997E-3</v>
      </c>
      <c r="R25" s="4">
        <f t="shared" si="49"/>
        <v>1.3200000000000003E-2</v>
      </c>
      <c r="S25" s="4">
        <f t="shared" si="49"/>
        <v>2.7999999999999969E-3</v>
      </c>
      <c r="T25" s="4" t="str">
        <f t="shared" si="49"/>
        <v>---</v>
      </c>
      <c r="U25" s="4" t="str">
        <f t="shared" si="49"/>
        <v>---</v>
      </c>
      <c r="W25" s="4">
        <f t="shared" ref="W25:AB25" si="50">IF(ISBLANK(I25),"---",I25-$I$9)</f>
        <v>-52.899250000000009</v>
      </c>
      <c r="X25" s="4">
        <f t="shared" si="50"/>
        <v>-54.880250000000011</v>
      </c>
      <c r="Y25" s="4">
        <f t="shared" si="50"/>
        <v>-53.272250000000007</v>
      </c>
      <c r="Z25" s="4">
        <f t="shared" si="50"/>
        <v>-59.107250000000008</v>
      </c>
      <c r="AA25" s="4" t="str">
        <f t="shared" si="50"/>
        <v>---</v>
      </c>
      <c r="AB25" s="4" t="str">
        <f t="shared" si="50"/>
        <v>---</v>
      </c>
      <c r="AD25" s="15">
        <f t="shared" ref="AD25:AI25" si="51">IF(AND(ISNUMBER(W25),ISNUMBER(P25)),(W25*$B$3)/(P25*$B$2),"---")</f>
        <v>-0.47870593841276993</v>
      </c>
      <c r="AE25" s="15">
        <f t="shared" si="51"/>
        <v>-0.67673038125929508</v>
      </c>
      <c r="AF25" s="15">
        <f t="shared" si="51"/>
        <v>-0.4528643086713291</v>
      </c>
      <c r="AG25" s="15">
        <f t="shared" si="51"/>
        <v>-2.368774439620585</v>
      </c>
      <c r="AH25" s="15" t="str">
        <f t="shared" si="51"/>
        <v>---</v>
      </c>
      <c r="AI25" s="15" t="str">
        <f t="shared" si="51"/>
        <v>---</v>
      </c>
      <c r="AK25" s="15">
        <f>AVERAGE(AD25:AI25)</f>
        <v>-0.99426876699099476</v>
      </c>
      <c r="AL25" s="15">
        <f>STDEV(AD25:AI25)</f>
        <v>0.92177732094109122</v>
      </c>
      <c r="AM25" s="15" t="e">
        <f>GEOMEAN(AD25:AI25)</f>
        <v>#NUM!</v>
      </c>
      <c r="AN25" s="14" t="e">
        <f>EXP(STDEV(AP25:AU25))</f>
        <v>#NUM!</v>
      </c>
      <c r="AP25" s="15" t="e">
        <f t="shared" ref="AP25:AU25" si="52">IF(ISNUMBER(AD25),LN(AD25),"---")</f>
        <v>#NUM!</v>
      </c>
      <c r="AQ25" s="15" t="e">
        <f t="shared" si="52"/>
        <v>#NUM!</v>
      </c>
      <c r="AR25" s="15" t="e">
        <f t="shared" si="52"/>
        <v>#NUM!</v>
      </c>
      <c r="AS25" s="15" t="e">
        <f t="shared" si="52"/>
        <v>#NUM!</v>
      </c>
      <c r="AT25" s="15" t="str">
        <f t="shared" si="52"/>
        <v>---</v>
      </c>
      <c r="AU25" s="15" t="str">
        <f t="shared" si="52"/>
        <v>---</v>
      </c>
    </row>
    <row r="26" spans="1:47" x14ac:dyDescent="0.25">
      <c r="A26" t="s">
        <v>59</v>
      </c>
      <c r="B26" s="27">
        <f>'Raw Plate Reader Measurements'!$T$11</f>
        <v>8.2100000000000006E-2</v>
      </c>
      <c r="C26" s="27">
        <f>'Raw Plate Reader Measurements'!$T$12</f>
        <v>7.8399999999999997E-2</v>
      </c>
      <c r="D26" s="27">
        <f>'Raw Plate Reader Measurements'!$T$13</f>
        <v>7.6399999999999996E-2</v>
      </c>
      <c r="E26" s="27">
        <f>'Raw Plate Reader Measurements'!$T$14</f>
        <v>8.0500000000000002E-2</v>
      </c>
      <c r="F26" s="3"/>
      <c r="G26" s="3"/>
      <c r="I26" s="27">
        <f>'Raw Plate Reader Measurements'!$I$11</f>
        <v>44.901000000000003</v>
      </c>
      <c r="J26" s="27">
        <f>'Raw Plate Reader Measurements'!$I$12</f>
        <v>44.790999999999997</v>
      </c>
      <c r="K26" s="27">
        <f>'Raw Plate Reader Measurements'!$I$13</f>
        <v>40.368000000000002</v>
      </c>
      <c r="L26" s="27">
        <f>'Raw Plate Reader Measurements'!$I$14</f>
        <v>45.57</v>
      </c>
      <c r="M26" s="3"/>
      <c r="N26" s="3"/>
      <c r="P26" s="4">
        <f t="shared" si="7"/>
        <v>2.6000000000000051E-3</v>
      </c>
      <c r="Q26" s="4">
        <f t="shared" si="8"/>
        <v>-1.1000000000000038E-3</v>
      </c>
      <c r="R26" s="4">
        <f t="shared" si="9"/>
        <v>-3.1000000000000055E-3</v>
      </c>
      <c r="S26" s="4">
        <f t="shared" si="10"/>
        <v>1.0000000000000009E-3</v>
      </c>
      <c r="T26" s="4" t="str">
        <f t="shared" si="11"/>
        <v>---</v>
      </c>
      <c r="U26" s="4" t="str">
        <f t="shared" si="12"/>
        <v>---</v>
      </c>
      <c r="W26" s="4">
        <f t="shared" si="1"/>
        <v>-52.245250000000006</v>
      </c>
      <c r="X26" s="4">
        <f t="shared" si="1"/>
        <v>-52.355250000000012</v>
      </c>
      <c r="Y26" s="4">
        <f t="shared" si="1"/>
        <v>-56.778250000000007</v>
      </c>
      <c r="Z26" s="4">
        <f t="shared" si="1"/>
        <v>-51.576250000000009</v>
      </c>
      <c r="AA26" s="4" t="str">
        <f t="shared" si="1"/>
        <v>---</v>
      </c>
      <c r="AB26" s="4" t="str">
        <f t="shared" si="1"/>
        <v>---</v>
      </c>
      <c r="AD26" s="15">
        <f t="shared" si="13"/>
        <v>-2.2548333477016751</v>
      </c>
      <c r="AE26" s="15">
        <f t="shared" si="14"/>
        <v>5.3408273380376157</v>
      </c>
      <c r="AF26" s="15">
        <f t="shared" si="15"/>
        <v>2.0552340872647377</v>
      </c>
      <c r="AG26" s="15">
        <f t="shared" si="16"/>
        <v>-5.7874965852098796</v>
      </c>
      <c r="AH26" s="15" t="str">
        <f t="shared" si="17"/>
        <v>---</v>
      </c>
      <c r="AI26" s="15" t="str">
        <f t="shared" si="18"/>
        <v>---</v>
      </c>
      <c r="AK26" s="15">
        <f t="shared" si="19"/>
        <v>-0.16156712690230046</v>
      </c>
      <c r="AL26" s="15">
        <f t="shared" si="20"/>
        <v>4.8724873255154666</v>
      </c>
      <c r="AM26" s="15" t="e">
        <f t="shared" si="21"/>
        <v>#NUM!</v>
      </c>
      <c r="AN26" s="14" t="e">
        <f t="shared" si="22"/>
        <v>#NUM!</v>
      </c>
      <c r="AP26" s="15" t="e">
        <f t="shared" si="23"/>
        <v>#NUM!</v>
      </c>
      <c r="AQ26" s="15">
        <f t="shared" si="24"/>
        <v>1.6753805731881291</v>
      </c>
      <c r="AR26" s="15">
        <f t="shared" si="25"/>
        <v>0.72038975253855497</v>
      </c>
      <c r="AS26" s="15" t="e">
        <f t="shared" si="26"/>
        <v>#NUM!</v>
      </c>
      <c r="AT26" s="15" t="str">
        <f t="shared" si="27"/>
        <v>---</v>
      </c>
      <c r="AU26" s="15" t="str">
        <f t="shared" si="28"/>
        <v>---</v>
      </c>
    </row>
    <row r="28" spans="1:47" x14ac:dyDescent="0.25">
      <c r="A28" s="24" t="s">
        <v>39</v>
      </c>
    </row>
    <row r="29" spans="1:47" x14ac:dyDescent="0.25">
      <c r="A29" t="s">
        <v>44</v>
      </c>
      <c r="B29" s="27">
        <f>'Raw Plate Reader Measurements'!$M$17</f>
        <v>0.27300000000000002</v>
      </c>
      <c r="C29" s="27">
        <f>'Raw Plate Reader Measurements'!$M$18</f>
        <v>0.32369999999999999</v>
      </c>
      <c r="D29" s="27">
        <f>'Raw Plate Reader Measurements'!$M$19</f>
        <v>0.33389999999999997</v>
      </c>
      <c r="E29" s="27">
        <f>'Raw Plate Reader Measurements'!$M$20</f>
        <v>0.2656</v>
      </c>
      <c r="F29" s="3"/>
      <c r="G29" s="3"/>
      <c r="I29" s="27">
        <f>'Raw Plate Reader Measurements'!$B$17</f>
        <v>90.695999999999998</v>
      </c>
      <c r="J29" s="27">
        <f>'Raw Plate Reader Measurements'!$B$18</f>
        <v>85.724999999999994</v>
      </c>
      <c r="K29" s="27">
        <f>'Raw Plate Reader Measurements'!$B$19</f>
        <v>92.701999999999998</v>
      </c>
      <c r="L29" s="27">
        <f>'Raw Plate Reader Measurements'!$B$20</f>
        <v>86.155000000000001</v>
      </c>
      <c r="M29" s="3"/>
      <c r="N29" s="3"/>
      <c r="P29" s="4">
        <f t="shared" ref="P29:P44" si="53">IF(ISBLANK(B29),"---", B29-$B$9)</f>
        <v>0.19350000000000001</v>
      </c>
      <c r="Q29" s="4">
        <f t="shared" ref="Q29:Q44" si="54">IF(ISBLANK(C29),"---", C29-$B$9)</f>
        <v>0.24419999999999997</v>
      </c>
      <c r="R29" s="4">
        <f t="shared" ref="R29:R44" si="55">IF(ISBLANK(D29),"---", D29-$B$9)</f>
        <v>0.25439999999999996</v>
      </c>
      <c r="S29" s="4">
        <f t="shared" ref="S29:S44" si="56">IF(ISBLANK(E29),"---", E29-$B$9)</f>
        <v>0.18609999999999999</v>
      </c>
      <c r="T29" s="4" t="str">
        <f t="shared" ref="T29:T44" si="57">IF(ISBLANK(F29),"---", F29-$B$9)</f>
        <v>---</v>
      </c>
      <c r="U29" s="4" t="str">
        <f t="shared" ref="U29:U44" si="58">IF(ISBLANK(G29),"---", G29-$B$9)</f>
        <v>---</v>
      </c>
      <c r="W29" s="4">
        <f t="shared" ref="W29:W44" si="59">IF(ISBLANK(I29),"---",I29-$I$9)</f>
        <v>-6.4502500000000111</v>
      </c>
      <c r="X29" s="4">
        <f t="shared" ref="X29:X44" si="60">IF(ISBLANK(J29),"---",J29-$I$9)</f>
        <v>-11.421250000000015</v>
      </c>
      <c r="Y29" s="4">
        <f t="shared" ref="Y29:Y44" si="61">IF(ISBLANK(K29),"---",K29-$I$9)</f>
        <v>-4.4442500000000109</v>
      </c>
      <c r="Z29" s="4">
        <f t="shared" ref="Z29:Z44" si="62">IF(ISBLANK(L29),"---",L29-$I$9)</f>
        <v>-10.991250000000008</v>
      </c>
      <c r="AA29" s="4" t="str">
        <f t="shared" ref="AA29:AA44" si="63">IF(ISBLANK(M29),"---",M29-$I$9)</f>
        <v>---</v>
      </c>
      <c r="AB29" s="4" t="str">
        <f t="shared" ref="AB29:AB44" si="64">IF(ISBLANK(N29),"---",N29-$I$9)</f>
        <v>---</v>
      </c>
      <c r="AD29" s="15">
        <f t="shared" ref="AD29:AD44" si="65">IF(AND(ISNUMBER(W29),ISNUMBER(P29)),(W29*$B$3)/(P29*$B$2),"---")</f>
        <v>-3.7405594673148748E-3</v>
      </c>
      <c r="AE29" s="15">
        <f t="shared" ref="AE29:AE44" si="66">IF(AND(ISNUMBER(X29),ISNUMBER(Q29)),(X29*$B$3)/(Q29*$B$2),"---")</f>
        <v>-5.2481829230977845E-3</v>
      </c>
      <c r="AF29" s="15">
        <f t="shared" ref="AF29:AF44" si="67">IF(AND(ISNUMBER(Y29),ISNUMBER(R29)),(Y29*$B$3)/(R29*$B$2),"---")</f>
        <v>-1.9602991859932525E-3</v>
      </c>
      <c r="AG29" s="15">
        <f t="shared" ref="AG29:AG44" si="68">IF(AND(ISNUMBER(Z29),ISNUMBER(S29)),(Z29*$B$3)/(S29*$B$2),"---")</f>
        <v>-6.6273773395989334E-3</v>
      </c>
      <c r="AH29" s="15" t="str">
        <f t="shared" ref="AH29:AH44" si="69">IF(AND(ISNUMBER(AA29),ISNUMBER(T29)),(AA29*$B$3)/(T29*$B$2),"---")</f>
        <v>---</v>
      </c>
      <c r="AI29" s="15" t="str">
        <f t="shared" ref="AI29:AI44" si="70">IF(AND(ISNUMBER(AB29),ISNUMBER(U29)),(AB29*$B$3)/(U29*$B$2),"---")</f>
        <v>---</v>
      </c>
      <c r="AK29" s="15">
        <f>AVERAGE(AD29:AI29)</f>
        <v>-4.3941047290012112E-3</v>
      </c>
      <c r="AL29" s="15">
        <f>STDEV(AD29:AI29)</f>
        <v>2.0056160271535988E-3</v>
      </c>
      <c r="AM29" s="15" t="e">
        <f>GEOMEAN(AD29:AI29)</f>
        <v>#NUM!</v>
      </c>
      <c r="AN29" s="14" t="e">
        <f>EXP(STDEV(AP29:AU29))</f>
        <v>#NUM!</v>
      </c>
      <c r="AP29" s="15" t="e">
        <f>IF(ISNUMBER(AD29),LN(AD29),"---")</f>
        <v>#NUM!</v>
      </c>
      <c r="AQ29" s="15" t="e">
        <f t="shared" ref="AQ29:AQ44" si="71">IF(ISNUMBER(AE29),LN(AE29),"---")</f>
        <v>#NUM!</v>
      </c>
      <c r="AR29" s="15" t="e">
        <f t="shared" ref="AR29:AR44" si="72">IF(ISNUMBER(AF29),LN(AF29),"---")</f>
        <v>#NUM!</v>
      </c>
      <c r="AS29" s="15" t="e">
        <f t="shared" ref="AS29:AS44" si="73">IF(ISNUMBER(AG29),LN(AG29),"---")</f>
        <v>#NUM!</v>
      </c>
      <c r="AT29" s="15" t="str">
        <f t="shared" ref="AT29:AT44" si="74">IF(ISNUMBER(AH29),LN(AH29),"---")</f>
        <v>---</v>
      </c>
      <c r="AU29" s="15" t="str">
        <f t="shared" ref="AU29:AU44" si="75">IF(ISNUMBER(AI29),LN(AI29),"---")</f>
        <v>---</v>
      </c>
    </row>
    <row r="30" spans="1:47" x14ac:dyDescent="0.25">
      <c r="A30" t="s">
        <v>45</v>
      </c>
      <c r="B30" s="27">
        <f>'Raw Plate Reader Measurements'!$M$21</f>
        <v>0.34229999999999999</v>
      </c>
      <c r="C30" s="27">
        <f>'Raw Plate Reader Measurements'!$M$22</f>
        <v>0.2717</v>
      </c>
      <c r="D30" s="27">
        <f>'Raw Plate Reader Measurements'!$M$23</f>
        <v>0.2747</v>
      </c>
      <c r="E30" s="27">
        <f>'Raw Plate Reader Measurements'!$M$24</f>
        <v>0.27939999999999998</v>
      </c>
      <c r="F30" s="3"/>
      <c r="G30" s="3"/>
      <c r="I30" s="27">
        <f>'Raw Plate Reader Measurements'!$B$21</f>
        <v>94.887</v>
      </c>
      <c r="J30" s="27">
        <f>'Raw Plate Reader Measurements'!$B$22</f>
        <v>95.3</v>
      </c>
      <c r="K30" s="27">
        <f>'Raw Plate Reader Measurements'!$B$23</f>
        <v>92.576999999999998</v>
      </c>
      <c r="L30" s="27">
        <f>'Raw Plate Reader Measurements'!$B$24</f>
        <v>91.703000000000003</v>
      </c>
      <c r="M30" s="3"/>
      <c r="N30" s="3"/>
      <c r="P30" s="4">
        <f t="shared" si="53"/>
        <v>0.26279999999999998</v>
      </c>
      <c r="Q30" s="4">
        <f t="shared" si="54"/>
        <v>0.19219999999999998</v>
      </c>
      <c r="R30" s="4">
        <f t="shared" si="55"/>
        <v>0.19519999999999998</v>
      </c>
      <c r="S30" s="4">
        <f t="shared" si="56"/>
        <v>0.19989999999999997</v>
      </c>
      <c r="T30" s="4" t="str">
        <f t="shared" si="57"/>
        <v>---</v>
      </c>
      <c r="U30" s="4" t="str">
        <f t="shared" si="58"/>
        <v>---</v>
      </c>
      <c r="W30" s="4">
        <f t="shared" si="59"/>
        <v>-2.2592500000000086</v>
      </c>
      <c r="X30" s="4">
        <f t="shared" si="60"/>
        <v>-1.8462500000000119</v>
      </c>
      <c r="Y30" s="4">
        <f t="shared" si="61"/>
        <v>-4.5692500000000109</v>
      </c>
      <c r="Z30" s="4">
        <f t="shared" si="62"/>
        <v>-5.4432500000000061</v>
      </c>
      <c r="AA30" s="4" t="str">
        <f t="shared" si="63"/>
        <v>---</v>
      </c>
      <c r="AB30" s="4" t="str">
        <f t="shared" si="64"/>
        <v>---</v>
      </c>
      <c r="AD30" s="15">
        <f t="shared" si="65"/>
        <v>-9.6467253841929078E-4</v>
      </c>
      <c r="AE30" s="15">
        <f t="shared" si="66"/>
        <v>-1.0778991028375538E-3</v>
      </c>
      <c r="AF30" s="15">
        <f t="shared" si="67"/>
        <v>-2.6266735002777528E-3</v>
      </c>
      <c r="AG30" s="15">
        <f t="shared" si="68"/>
        <v>-3.0555294406315876E-3</v>
      </c>
      <c r="AH30" s="15" t="str">
        <f t="shared" si="69"/>
        <v>---</v>
      </c>
      <c r="AI30" s="15" t="str">
        <f t="shared" si="70"/>
        <v>---</v>
      </c>
      <c r="AK30" s="15">
        <f>AVERAGE(AD30:AI30)</f>
        <v>-1.9311936455415463E-3</v>
      </c>
      <c r="AL30" s="15">
        <f>STDEV(AD30:AI30)</f>
        <v>1.0661610002849627E-3</v>
      </c>
      <c r="AM30" s="15" t="e">
        <f>GEOMEAN(AD30:AI30)</f>
        <v>#NUM!</v>
      </c>
      <c r="AN30" s="14" t="e">
        <f>EXP(STDEV(AP30:AU30))</f>
        <v>#NUM!</v>
      </c>
      <c r="AP30" s="15" t="e">
        <f>IF(ISNUMBER(AD30),LN(AD30),"---")</f>
        <v>#NUM!</v>
      </c>
      <c r="AQ30" s="15" t="e">
        <f t="shared" si="71"/>
        <v>#NUM!</v>
      </c>
      <c r="AR30" s="15" t="e">
        <f t="shared" si="72"/>
        <v>#NUM!</v>
      </c>
      <c r="AS30" s="15" t="e">
        <f t="shared" si="73"/>
        <v>#NUM!</v>
      </c>
      <c r="AT30" s="15" t="str">
        <f t="shared" si="74"/>
        <v>---</v>
      </c>
      <c r="AU30" s="15" t="str">
        <f t="shared" si="75"/>
        <v>---</v>
      </c>
    </row>
    <row r="31" spans="1:47" x14ac:dyDescent="0.25">
      <c r="A31" t="s">
        <v>46</v>
      </c>
      <c r="B31" s="27">
        <f>'Raw Plate Reader Measurements'!$N$17</f>
        <v>0.2462</v>
      </c>
      <c r="C31" s="27">
        <f>'Raw Plate Reader Measurements'!$N$18</f>
        <v>0.27289999999999998</v>
      </c>
      <c r="D31" s="27">
        <f>'Raw Plate Reader Measurements'!$N$19</f>
        <v>0.2681</v>
      </c>
      <c r="E31" s="27">
        <f>'Raw Plate Reader Measurements'!$N$20</f>
        <v>0.28339999999999999</v>
      </c>
      <c r="F31" s="3"/>
      <c r="G31" s="3"/>
      <c r="I31" s="27">
        <f>'Raw Plate Reader Measurements'!$C$17</f>
        <v>469.03199999999998</v>
      </c>
      <c r="J31" s="27">
        <f>'Raw Plate Reader Measurements'!$C$18</f>
        <v>464.34500000000003</v>
      </c>
      <c r="K31" s="27">
        <f>'Raw Plate Reader Measurements'!$C$19</f>
        <v>471.17399999999998</v>
      </c>
      <c r="L31" s="27">
        <f>'Raw Plate Reader Measurements'!$C$20</f>
        <v>489.64100000000002</v>
      </c>
      <c r="M31" s="3"/>
      <c r="N31" s="3"/>
      <c r="P31" s="4">
        <f t="shared" si="53"/>
        <v>0.16670000000000001</v>
      </c>
      <c r="Q31" s="4">
        <f t="shared" si="54"/>
        <v>0.19339999999999996</v>
      </c>
      <c r="R31" s="4">
        <f t="shared" si="55"/>
        <v>0.18859999999999999</v>
      </c>
      <c r="S31" s="4">
        <f t="shared" si="56"/>
        <v>0.20389999999999997</v>
      </c>
      <c r="T31" s="4" t="str">
        <f t="shared" si="57"/>
        <v>---</v>
      </c>
      <c r="U31" s="4" t="str">
        <f t="shared" si="58"/>
        <v>---</v>
      </c>
      <c r="W31" s="4">
        <f t="shared" si="59"/>
        <v>371.88574999999997</v>
      </c>
      <c r="X31" s="4">
        <f t="shared" si="60"/>
        <v>367.19875000000002</v>
      </c>
      <c r="Y31" s="4">
        <f t="shared" si="61"/>
        <v>374.02774999999997</v>
      </c>
      <c r="Z31" s="4">
        <f t="shared" si="62"/>
        <v>392.49475000000001</v>
      </c>
      <c r="AA31" s="4" t="str">
        <f t="shared" si="63"/>
        <v>---</v>
      </c>
      <c r="AB31" s="4" t="str">
        <f t="shared" si="64"/>
        <v>---</v>
      </c>
      <c r="AC31" s="12"/>
      <c r="AD31" s="15">
        <f t="shared" si="65"/>
        <v>0.25033116639374042</v>
      </c>
      <c r="AE31" s="15">
        <f t="shared" si="66"/>
        <v>0.2130520463102191</v>
      </c>
      <c r="AF31" s="15">
        <f t="shared" si="67"/>
        <v>0.22253745743883627</v>
      </c>
      <c r="AG31" s="15">
        <f t="shared" si="68"/>
        <v>0.2160019200812871</v>
      </c>
      <c r="AH31" s="15" t="str">
        <f t="shared" si="69"/>
        <v>---</v>
      </c>
      <c r="AI31" s="15" t="str">
        <f t="shared" si="70"/>
        <v>---</v>
      </c>
      <c r="AJ31" s="12"/>
      <c r="AK31" s="15">
        <f t="shared" ref="AK31:AK44" si="76">AVERAGE(AD31:AI31)</f>
        <v>0.22548064755602071</v>
      </c>
      <c r="AL31" s="15">
        <f t="shared" ref="AL31:AL44" si="77">STDEV(AD31:AI31)</f>
        <v>1.7034543903855736E-2</v>
      </c>
      <c r="AM31" s="15">
        <f t="shared" ref="AM31:AM44" si="78">GEOMEAN(AD31:AI31)</f>
        <v>0.22501700586962067</v>
      </c>
      <c r="AN31" s="14">
        <f t="shared" ref="AN31:AN44" si="79">EXP(STDEV(AP31:AU31))</f>
        <v>1.0761190655138126</v>
      </c>
      <c r="AP31" s="15">
        <f t="shared" ref="AP31:AP44" si="80">IF(ISNUMBER(AD31),LN(AD31),"---")</f>
        <v>-1.3849705721403265</v>
      </c>
      <c r="AQ31" s="15">
        <f t="shared" si="71"/>
        <v>-1.546218794246768</v>
      </c>
      <c r="AR31" s="15">
        <f t="shared" si="72"/>
        <v>-1.5026598435050695</v>
      </c>
      <c r="AS31" s="15">
        <f t="shared" si="73"/>
        <v>-1.5324679820722633</v>
      </c>
      <c r="AT31" s="15" t="str">
        <f t="shared" si="74"/>
        <v>---</v>
      </c>
      <c r="AU31" s="15" t="str">
        <f t="shared" si="75"/>
        <v>---</v>
      </c>
    </row>
    <row r="32" spans="1:47" x14ac:dyDescent="0.25">
      <c r="A32" t="s">
        <v>47</v>
      </c>
      <c r="B32" s="27">
        <f>'Raw Plate Reader Measurements'!$N$21</f>
        <v>0.37190000000000001</v>
      </c>
      <c r="C32" s="27">
        <f>'Raw Plate Reader Measurements'!$N$22</f>
        <v>0.36809999999999998</v>
      </c>
      <c r="D32" s="27">
        <f>'Raw Plate Reader Measurements'!$N$23</f>
        <v>0.38900000000000001</v>
      </c>
      <c r="E32" s="27">
        <f>'Raw Plate Reader Measurements'!$N$24</f>
        <v>0.35360000000000003</v>
      </c>
      <c r="F32" s="3"/>
      <c r="G32" s="3"/>
      <c r="I32" s="27">
        <f>'Raw Plate Reader Measurements'!$C$21</f>
        <v>429.589</v>
      </c>
      <c r="J32" s="27">
        <f>'Raw Plate Reader Measurements'!$C$22</f>
        <v>428.04399999999998</v>
      </c>
      <c r="K32" s="27">
        <f>'Raw Plate Reader Measurements'!$C$23</f>
        <v>428.20299999999997</v>
      </c>
      <c r="L32" s="27">
        <f>'Raw Plate Reader Measurements'!$C$24</f>
        <v>446.16</v>
      </c>
      <c r="M32" s="3"/>
      <c r="N32" s="3"/>
      <c r="P32" s="4">
        <f t="shared" si="53"/>
        <v>0.29239999999999999</v>
      </c>
      <c r="Q32" s="4">
        <f t="shared" si="54"/>
        <v>0.28859999999999997</v>
      </c>
      <c r="R32" s="4">
        <f t="shared" si="55"/>
        <v>0.3095</v>
      </c>
      <c r="S32" s="4">
        <f t="shared" si="56"/>
        <v>0.27410000000000001</v>
      </c>
      <c r="T32" s="4" t="str">
        <f t="shared" si="57"/>
        <v>---</v>
      </c>
      <c r="U32" s="4" t="str">
        <f t="shared" si="58"/>
        <v>---</v>
      </c>
      <c r="W32" s="4">
        <f t="shared" si="59"/>
        <v>332.44274999999999</v>
      </c>
      <c r="X32" s="4">
        <f t="shared" si="60"/>
        <v>330.89774999999997</v>
      </c>
      <c r="Y32" s="4">
        <f t="shared" si="61"/>
        <v>331.05674999999997</v>
      </c>
      <c r="Z32" s="4">
        <f t="shared" si="62"/>
        <v>349.01375000000002</v>
      </c>
      <c r="AA32" s="4" t="str">
        <f t="shared" si="63"/>
        <v>---</v>
      </c>
      <c r="AB32" s="4" t="str">
        <f t="shared" si="64"/>
        <v>---</v>
      </c>
      <c r="AC32" s="12"/>
      <c r="AD32" s="15">
        <f t="shared" si="65"/>
        <v>0.12757937885073092</v>
      </c>
      <c r="AE32" s="15">
        <f t="shared" si="66"/>
        <v>0.12865849675794111</v>
      </c>
      <c r="AF32" s="15">
        <f t="shared" si="67"/>
        <v>0.12002805796917333</v>
      </c>
      <c r="AG32" s="15">
        <f t="shared" si="68"/>
        <v>0.14288100193860609</v>
      </c>
      <c r="AH32" s="15" t="str">
        <f t="shared" si="69"/>
        <v>---</v>
      </c>
      <c r="AI32" s="15" t="str">
        <f t="shared" si="70"/>
        <v>---</v>
      </c>
      <c r="AJ32" s="12"/>
      <c r="AK32" s="15">
        <f t="shared" si="76"/>
        <v>0.12978673387911288</v>
      </c>
      <c r="AL32" s="15">
        <f t="shared" si="77"/>
        <v>9.5365428178841201E-3</v>
      </c>
      <c r="AM32" s="15">
        <f t="shared" si="78"/>
        <v>0.12952960931941992</v>
      </c>
      <c r="AN32" s="14">
        <f t="shared" si="79"/>
        <v>1.0750321372663023</v>
      </c>
      <c r="AP32" s="15">
        <f t="shared" si="80"/>
        <v>-2.0590165288842801</v>
      </c>
      <c r="AQ32" s="15">
        <f t="shared" si="71"/>
        <v>-2.0505936969013563</v>
      </c>
      <c r="AR32" s="15">
        <f t="shared" si="72"/>
        <v>-2.12002974712111</v>
      </c>
      <c r="AS32" s="15">
        <f t="shared" si="73"/>
        <v>-1.9457431494302844</v>
      </c>
      <c r="AT32" s="15" t="str">
        <f t="shared" si="74"/>
        <v>---</v>
      </c>
      <c r="AU32" s="15" t="str">
        <f t="shared" si="75"/>
        <v>---</v>
      </c>
    </row>
    <row r="33" spans="1:47" x14ac:dyDescent="0.25">
      <c r="A33" t="s">
        <v>50</v>
      </c>
      <c r="B33" s="27">
        <f>'Raw Plate Reader Measurements'!$O$17</f>
        <v>8.6099999999999996E-2</v>
      </c>
      <c r="C33" s="27">
        <f>'Raw Plate Reader Measurements'!$O$18</f>
        <v>9.5799999999999996E-2</v>
      </c>
      <c r="D33" s="27">
        <f>'Raw Plate Reader Measurements'!$O$19</f>
        <v>8.9899999999999994E-2</v>
      </c>
      <c r="E33" s="27">
        <f>'Raw Plate Reader Measurements'!$O$20</f>
        <v>8.2100000000000006E-2</v>
      </c>
      <c r="F33" s="3"/>
      <c r="G33" s="3"/>
      <c r="I33" s="27">
        <f>'Raw Plate Reader Measurements'!$D$17</f>
        <v>581.52700000000004</v>
      </c>
      <c r="J33" s="27">
        <f>'Raw Plate Reader Measurements'!$D$18</f>
        <v>619.52200000000005</v>
      </c>
      <c r="K33" s="27">
        <f>'Raw Plate Reader Measurements'!$D$19</f>
        <v>609.50699999999995</v>
      </c>
      <c r="L33" s="27">
        <f>'Raw Plate Reader Measurements'!$D$20</f>
        <v>595.83799999999997</v>
      </c>
      <c r="M33" s="3"/>
      <c r="N33" s="3"/>
      <c r="P33" s="4">
        <f t="shared" si="53"/>
        <v>6.5999999999999948E-3</v>
      </c>
      <c r="Q33" s="4">
        <f t="shared" si="54"/>
        <v>1.6299999999999995E-2</v>
      </c>
      <c r="R33" s="4">
        <f t="shared" si="55"/>
        <v>1.0399999999999993E-2</v>
      </c>
      <c r="S33" s="4">
        <f t="shared" si="56"/>
        <v>2.6000000000000051E-3</v>
      </c>
      <c r="T33" s="4" t="str">
        <f t="shared" si="57"/>
        <v>---</v>
      </c>
      <c r="U33" s="4" t="str">
        <f t="shared" si="58"/>
        <v>---</v>
      </c>
      <c r="W33" s="4">
        <f t="shared" si="59"/>
        <v>484.38075000000003</v>
      </c>
      <c r="X33" s="4">
        <f t="shared" si="60"/>
        <v>522.37575000000004</v>
      </c>
      <c r="Y33" s="4">
        <f t="shared" si="61"/>
        <v>512.36074999999994</v>
      </c>
      <c r="Z33" s="4">
        <f t="shared" si="62"/>
        <v>498.69174999999996</v>
      </c>
      <c r="AA33" s="4" t="str">
        <f t="shared" si="63"/>
        <v>---</v>
      </c>
      <c r="AB33" s="4" t="str">
        <f t="shared" si="64"/>
        <v>---</v>
      </c>
      <c r="AD33" s="15">
        <f t="shared" si="65"/>
        <v>8.2353853453702488</v>
      </c>
      <c r="AE33" s="15">
        <f t="shared" si="66"/>
        <v>3.5961383273546272</v>
      </c>
      <c r="AF33" s="15">
        <f t="shared" si="67"/>
        <v>5.5281968463805029</v>
      </c>
      <c r="AG33" s="15">
        <f t="shared" si="68"/>
        <v>21.522852089399638</v>
      </c>
      <c r="AH33" s="15" t="str">
        <f t="shared" si="69"/>
        <v>---</v>
      </c>
      <c r="AI33" s="15" t="str">
        <f t="shared" si="70"/>
        <v>---</v>
      </c>
      <c r="AK33" s="15">
        <f t="shared" si="76"/>
        <v>9.7206431521262537</v>
      </c>
      <c r="AL33" s="15">
        <f t="shared" si="77"/>
        <v>8.0949426995459657</v>
      </c>
      <c r="AM33" s="15">
        <f t="shared" si="78"/>
        <v>7.7046144076823619</v>
      </c>
      <c r="AN33" s="14">
        <f t="shared" si="79"/>
        <v>2.1465955457207389</v>
      </c>
      <c r="AP33" s="15">
        <f t="shared" si="80"/>
        <v>2.1084401561438333</v>
      </c>
      <c r="AQ33" s="15">
        <f t="shared" si="71"/>
        <v>1.2798605828758298</v>
      </c>
      <c r="AR33" s="15">
        <f t="shared" si="72"/>
        <v>1.7098616948003611</v>
      </c>
      <c r="AS33" s="15">
        <f t="shared" si="73"/>
        <v>3.0691152585472885</v>
      </c>
      <c r="AT33" s="15" t="str">
        <f t="shared" si="74"/>
        <v>---</v>
      </c>
      <c r="AU33" s="15" t="str">
        <f t="shared" si="75"/>
        <v>---</v>
      </c>
    </row>
    <row r="34" spans="1:47" x14ac:dyDescent="0.25">
      <c r="A34" t="s">
        <v>48</v>
      </c>
      <c r="B34" s="27">
        <f>'Raw Plate Reader Measurements'!$O$21</f>
        <v>9.2600000000000002E-2</v>
      </c>
      <c r="C34" s="27">
        <f>'Raw Plate Reader Measurements'!$O$22</f>
        <v>9.0700000000000003E-2</v>
      </c>
      <c r="D34" s="27">
        <f>'Raw Plate Reader Measurements'!$O$23</f>
        <v>8.9399999999999993E-2</v>
      </c>
      <c r="E34" s="27">
        <f>'Raw Plate Reader Measurements'!$O$24</f>
        <v>8.6800000000000002E-2</v>
      </c>
      <c r="F34" s="3"/>
      <c r="G34" s="3"/>
      <c r="I34" s="27">
        <f>'Raw Plate Reader Measurements'!$D$21</f>
        <v>762.21699999999998</v>
      </c>
      <c r="J34" s="27">
        <f>'Raw Plate Reader Measurements'!$D$22</f>
        <v>781.58</v>
      </c>
      <c r="K34" s="27">
        <f>'Raw Plate Reader Measurements'!$D$23</f>
        <v>791.91600000000005</v>
      </c>
      <c r="L34" s="27">
        <f>'Raw Plate Reader Measurements'!$D$24</f>
        <v>785.74699999999996</v>
      </c>
      <c r="M34" s="3"/>
      <c r="N34" s="3"/>
      <c r="P34" s="4">
        <f t="shared" si="53"/>
        <v>1.3100000000000001E-2</v>
      </c>
      <c r="Q34" s="4">
        <f t="shared" si="54"/>
        <v>1.1200000000000002E-2</v>
      </c>
      <c r="R34" s="4">
        <f t="shared" si="55"/>
        <v>9.8999999999999921E-3</v>
      </c>
      <c r="S34" s="4">
        <f t="shared" si="56"/>
        <v>7.3000000000000009E-3</v>
      </c>
      <c r="T34" s="4" t="str">
        <f t="shared" si="57"/>
        <v>---</v>
      </c>
      <c r="U34" s="4" t="str">
        <f t="shared" si="58"/>
        <v>---</v>
      </c>
      <c r="W34" s="4">
        <f t="shared" si="59"/>
        <v>665.07074999999998</v>
      </c>
      <c r="X34" s="4">
        <f t="shared" si="60"/>
        <v>684.43375000000003</v>
      </c>
      <c r="Y34" s="4">
        <f t="shared" si="61"/>
        <v>694.76975000000004</v>
      </c>
      <c r="Z34" s="4">
        <f t="shared" si="62"/>
        <v>688.60074999999995</v>
      </c>
      <c r="AA34" s="4" t="str">
        <f t="shared" si="63"/>
        <v>---</v>
      </c>
      <c r="AB34" s="4" t="str">
        <f t="shared" si="64"/>
        <v>---</v>
      </c>
      <c r="AD34" s="15">
        <f t="shared" si="65"/>
        <v>5.6968861149187537</v>
      </c>
      <c r="AE34" s="15">
        <f t="shared" si="66"/>
        <v>6.8573194177265204</v>
      </c>
      <c r="AF34" s="15">
        <f t="shared" si="67"/>
        <v>7.8749298185453638</v>
      </c>
      <c r="AG34" s="15">
        <f t="shared" si="68"/>
        <v>10.58487214985384</v>
      </c>
      <c r="AH34" s="15" t="str">
        <f t="shared" si="69"/>
        <v>---</v>
      </c>
      <c r="AI34" s="15" t="str">
        <f t="shared" si="70"/>
        <v>---</v>
      </c>
      <c r="AK34" s="15">
        <f t="shared" si="76"/>
        <v>7.7535018752611196</v>
      </c>
      <c r="AL34" s="15">
        <f t="shared" si="77"/>
        <v>2.0868008817437036</v>
      </c>
      <c r="AM34" s="15">
        <f t="shared" si="78"/>
        <v>7.5540708975410737</v>
      </c>
      <c r="AN34" s="14">
        <f t="shared" si="79"/>
        <v>1.2983500881854444</v>
      </c>
      <c r="AP34" s="15">
        <f t="shared" si="80"/>
        <v>1.7399197299383913</v>
      </c>
      <c r="AQ34" s="15">
        <f t="shared" si="71"/>
        <v>1.9253166099395438</v>
      </c>
      <c r="AR34" s="15">
        <f t="shared" si="72"/>
        <v>2.0636842727412379</v>
      </c>
      <c r="AS34" s="15">
        <f t="shared" si="73"/>
        <v>2.359425826087227</v>
      </c>
      <c r="AT34" s="15" t="str">
        <f t="shared" si="74"/>
        <v>---</v>
      </c>
      <c r="AU34" s="15" t="str">
        <f t="shared" si="75"/>
        <v>---</v>
      </c>
    </row>
    <row r="35" spans="1:47" x14ac:dyDescent="0.25">
      <c r="A35" t="s">
        <v>49</v>
      </c>
      <c r="B35" s="27">
        <f>'Raw Plate Reader Measurements'!$P$17</f>
        <v>0.24790000000000001</v>
      </c>
      <c r="C35" s="27">
        <f>'Raw Plate Reader Measurements'!$P$18</f>
        <v>0.24</v>
      </c>
      <c r="D35" s="27">
        <f>'Raw Plate Reader Measurements'!$P$19</f>
        <v>0.2258</v>
      </c>
      <c r="E35" s="27">
        <f>'Raw Plate Reader Measurements'!$P$20</f>
        <v>0.27910000000000001</v>
      </c>
      <c r="F35" s="3"/>
      <c r="G35" s="3"/>
      <c r="I35" s="27">
        <f>'Raw Plate Reader Measurements'!$E$17</f>
        <v>533.24599999999998</v>
      </c>
      <c r="J35" s="27">
        <f>'Raw Plate Reader Measurements'!$E$18</f>
        <v>497.87599999999998</v>
      </c>
      <c r="K35" s="27">
        <f>'Raw Plate Reader Measurements'!$E$19</f>
        <v>495.73099999999999</v>
      </c>
      <c r="L35" s="27">
        <f>'Raw Plate Reader Measurements'!$E$20</f>
        <v>525.19000000000005</v>
      </c>
      <c r="M35" s="3"/>
      <c r="N35" s="3"/>
      <c r="P35" s="4">
        <f t="shared" si="53"/>
        <v>0.16839999999999999</v>
      </c>
      <c r="Q35" s="4">
        <f t="shared" si="54"/>
        <v>0.16049999999999998</v>
      </c>
      <c r="R35" s="4">
        <f t="shared" si="55"/>
        <v>0.14629999999999999</v>
      </c>
      <c r="S35" s="4">
        <f t="shared" si="56"/>
        <v>0.1996</v>
      </c>
      <c r="T35" s="4" t="str">
        <f t="shared" si="57"/>
        <v>---</v>
      </c>
      <c r="U35" s="4" t="str">
        <f t="shared" si="58"/>
        <v>---</v>
      </c>
      <c r="W35" s="4">
        <f t="shared" si="59"/>
        <v>436.09974999999997</v>
      </c>
      <c r="X35" s="4">
        <f t="shared" si="60"/>
        <v>400.72974999999997</v>
      </c>
      <c r="Y35" s="4">
        <f t="shared" si="61"/>
        <v>398.58474999999999</v>
      </c>
      <c r="Z35" s="4">
        <f t="shared" si="62"/>
        <v>428.04375000000005</v>
      </c>
      <c r="AA35" s="4" t="str">
        <f t="shared" si="63"/>
        <v>---</v>
      </c>
      <c r="AB35" s="4" t="str">
        <f t="shared" si="64"/>
        <v>---</v>
      </c>
      <c r="AD35" s="15">
        <f t="shared" si="65"/>
        <v>0.29059272398859726</v>
      </c>
      <c r="AE35" s="15">
        <f t="shared" si="66"/>
        <v>0.28016735765938428</v>
      </c>
      <c r="AF35" s="15">
        <f t="shared" si="67"/>
        <v>0.30571541511892752</v>
      </c>
      <c r="AG35" s="15">
        <f t="shared" si="68"/>
        <v>0.24064043760387974</v>
      </c>
      <c r="AH35" s="15" t="str">
        <f t="shared" si="69"/>
        <v>---</v>
      </c>
      <c r="AI35" s="15" t="str">
        <f t="shared" si="70"/>
        <v>---</v>
      </c>
      <c r="AK35" s="15">
        <f t="shared" si="76"/>
        <v>0.27927898359269721</v>
      </c>
      <c r="AL35" s="15">
        <f t="shared" si="77"/>
        <v>2.7812539607158075E-2</v>
      </c>
      <c r="AM35" s="15">
        <f t="shared" si="78"/>
        <v>0.27819354848062677</v>
      </c>
      <c r="AN35" s="14">
        <f t="shared" si="79"/>
        <v>1.1085861673245276</v>
      </c>
      <c r="AP35" s="15">
        <f t="shared" si="80"/>
        <v>-1.2358325660513649</v>
      </c>
      <c r="AQ35" s="15">
        <f t="shared" si="71"/>
        <v>-1.2723681484415568</v>
      </c>
      <c r="AR35" s="15">
        <f t="shared" si="72"/>
        <v>-1.1851006257141283</v>
      </c>
      <c r="AS35" s="15">
        <f t="shared" si="73"/>
        <v>-1.4244514197221503</v>
      </c>
      <c r="AT35" s="15" t="str">
        <f t="shared" si="74"/>
        <v>---</v>
      </c>
      <c r="AU35" s="15" t="str">
        <f t="shared" si="75"/>
        <v>---</v>
      </c>
    </row>
    <row r="36" spans="1:47" x14ac:dyDescent="0.25">
      <c r="A36" t="s">
        <v>51</v>
      </c>
      <c r="B36" s="27">
        <f>'Raw Plate Reader Measurements'!$P$21</f>
        <v>0.30530000000000002</v>
      </c>
      <c r="C36" s="27">
        <f>'Raw Plate Reader Measurements'!$P$22</f>
        <v>0.29220000000000002</v>
      </c>
      <c r="D36" s="27">
        <f>'Raw Plate Reader Measurements'!$P$23</f>
        <v>0.28170000000000001</v>
      </c>
      <c r="E36" s="27">
        <f>'Raw Plate Reader Measurements'!$P$24</f>
        <v>0.27510000000000001</v>
      </c>
      <c r="F36" s="3"/>
      <c r="G36" s="3"/>
      <c r="I36" s="27">
        <f>'Raw Plate Reader Measurements'!$E$21</f>
        <v>422.44600000000003</v>
      </c>
      <c r="J36" s="27">
        <f>'Raw Plate Reader Measurements'!$E$22</f>
        <v>425.50799999999998</v>
      </c>
      <c r="K36" s="27">
        <f>'Raw Plate Reader Measurements'!$E$23</f>
        <v>392.65699999999998</v>
      </c>
      <c r="L36" s="27">
        <f>'Raw Plate Reader Measurements'!$E$24</f>
        <v>415.52600000000001</v>
      </c>
      <c r="M36" s="3"/>
      <c r="N36" s="3"/>
      <c r="P36" s="4">
        <f t="shared" si="53"/>
        <v>0.2258</v>
      </c>
      <c r="Q36" s="4">
        <f t="shared" si="54"/>
        <v>0.2127</v>
      </c>
      <c r="R36" s="4">
        <f t="shared" si="55"/>
        <v>0.20219999999999999</v>
      </c>
      <c r="S36" s="4">
        <f t="shared" si="56"/>
        <v>0.1956</v>
      </c>
      <c r="T36" s="4" t="str">
        <f t="shared" si="57"/>
        <v>---</v>
      </c>
      <c r="U36" s="4" t="str">
        <f t="shared" si="58"/>
        <v>---</v>
      </c>
      <c r="W36" s="4">
        <f t="shared" si="59"/>
        <v>325.29975000000002</v>
      </c>
      <c r="X36" s="4">
        <f t="shared" si="60"/>
        <v>328.36174999999997</v>
      </c>
      <c r="Y36" s="4">
        <f t="shared" si="61"/>
        <v>295.51074999999997</v>
      </c>
      <c r="Z36" s="4">
        <f t="shared" si="62"/>
        <v>318.37975</v>
      </c>
      <c r="AA36" s="4" t="str">
        <f t="shared" si="63"/>
        <v>---</v>
      </c>
      <c r="AB36" s="4" t="str">
        <f t="shared" si="64"/>
        <v>---</v>
      </c>
      <c r="AD36" s="15">
        <f t="shared" si="65"/>
        <v>0.16165933106682764</v>
      </c>
      <c r="AE36" s="15">
        <f t="shared" si="66"/>
        <v>0.17323117738571656</v>
      </c>
      <c r="AF36" s="15">
        <f t="shared" si="67"/>
        <v>0.16399594825718738</v>
      </c>
      <c r="AG36" s="15">
        <f t="shared" si="68"/>
        <v>0.18264911506525464</v>
      </c>
      <c r="AH36" s="15" t="str">
        <f t="shared" si="69"/>
        <v>---</v>
      </c>
      <c r="AI36" s="15" t="str">
        <f t="shared" si="70"/>
        <v>---</v>
      </c>
      <c r="AK36" s="15">
        <f t="shared" si="76"/>
        <v>0.17038389294374656</v>
      </c>
      <c r="AL36" s="15">
        <f t="shared" si="77"/>
        <v>9.5823887009127678E-3</v>
      </c>
      <c r="AM36" s="15">
        <f t="shared" si="78"/>
        <v>0.17018425636835724</v>
      </c>
      <c r="AN36" s="14">
        <f t="shared" si="79"/>
        <v>1.0573334664773362</v>
      </c>
      <c r="AP36" s="15">
        <f t="shared" si="80"/>
        <v>-1.8222640525865981</v>
      </c>
      <c r="AQ36" s="15">
        <f t="shared" si="71"/>
        <v>-1.7531282910526256</v>
      </c>
      <c r="AR36" s="15">
        <f t="shared" si="72"/>
        <v>-1.807913557211988</v>
      </c>
      <c r="AS36" s="15">
        <f t="shared" si="73"/>
        <v>-1.7001883707279197</v>
      </c>
      <c r="AT36" s="15" t="str">
        <f t="shared" si="74"/>
        <v>---</v>
      </c>
      <c r="AU36" s="15" t="str">
        <f t="shared" si="75"/>
        <v>---</v>
      </c>
    </row>
    <row r="37" spans="1:47" x14ac:dyDescent="0.25">
      <c r="A37" t="s">
        <v>52</v>
      </c>
      <c r="B37" s="27">
        <f>'Raw Plate Reader Measurements'!$Q$17</f>
        <v>0.24129999999999999</v>
      </c>
      <c r="C37" s="27">
        <f>'Raw Plate Reader Measurements'!$Q$18</f>
        <v>0.253</v>
      </c>
      <c r="D37" s="27">
        <f>'Raw Plate Reader Measurements'!$Q$19</f>
        <v>0.251</v>
      </c>
      <c r="E37" s="27">
        <f>'Raw Plate Reader Measurements'!$Q$20</f>
        <v>0.25409999999999999</v>
      </c>
      <c r="F37" s="3"/>
      <c r="G37" s="3"/>
      <c r="I37" s="27">
        <f>'Raw Plate Reader Measurements'!$F$17</f>
        <v>102.19</v>
      </c>
      <c r="J37" s="27">
        <f>'Raw Plate Reader Measurements'!$F$18</f>
        <v>93.945999999999998</v>
      </c>
      <c r="K37" s="27">
        <f>'Raw Plate Reader Measurements'!$F$19</f>
        <v>99.165999999999997</v>
      </c>
      <c r="L37" s="27">
        <f>'Raw Plate Reader Measurements'!$F$20</f>
        <v>88.834999999999994</v>
      </c>
      <c r="M37" s="3"/>
      <c r="N37" s="3"/>
      <c r="P37" s="4">
        <f t="shared" si="53"/>
        <v>0.1618</v>
      </c>
      <c r="Q37" s="4">
        <f t="shared" si="54"/>
        <v>0.17349999999999999</v>
      </c>
      <c r="R37" s="4">
        <f t="shared" si="55"/>
        <v>0.17149999999999999</v>
      </c>
      <c r="S37" s="4">
        <f t="shared" si="56"/>
        <v>0.17459999999999998</v>
      </c>
      <c r="T37" s="4" t="str">
        <f t="shared" si="57"/>
        <v>---</v>
      </c>
      <c r="U37" s="4" t="str">
        <f t="shared" si="58"/>
        <v>---</v>
      </c>
      <c r="W37" s="4">
        <f t="shared" si="59"/>
        <v>5.0437499999999886</v>
      </c>
      <c r="X37" s="4">
        <f t="shared" si="60"/>
        <v>-3.2002500000000111</v>
      </c>
      <c r="Y37" s="4">
        <f t="shared" si="61"/>
        <v>2.0197499999999877</v>
      </c>
      <c r="Z37" s="4">
        <f t="shared" si="62"/>
        <v>-8.3112500000000153</v>
      </c>
      <c r="AA37" s="4" t="str">
        <f t="shared" si="63"/>
        <v>---</v>
      </c>
      <c r="AB37" s="4" t="str">
        <f t="shared" si="64"/>
        <v>---</v>
      </c>
      <c r="AD37" s="15">
        <f t="shared" si="65"/>
        <v>3.4979695149536076E-3</v>
      </c>
      <c r="AE37" s="15">
        <f t="shared" si="66"/>
        <v>-2.0697858452423373E-3</v>
      </c>
      <c r="AF37" s="15">
        <f t="shared" si="67"/>
        <v>1.3215222448155815E-3</v>
      </c>
      <c r="AG37" s="15">
        <f t="shared" si="68"/>
        <v>-5.3414982697745379E-3</v>
      </c>
      <c r="AH37" s="15" t="str">
        <f t="shared" si="69"/>
        <v>---</v>
      </c>
      <c r="AI37" s="15" t="str">
        <f t="shared" si="70"/>
        <v>---</v>
      </c>
      <c r="AK37" s="15">
        <f t="shared" si="76"/>
        <v>-6.4794808881192155E-4</v>
      </c>
      <c r="AL37" s="15">
        <f t="shared" si="77"/>
        <v>3.8780786513889849E-3</v>
      </c>
      <c r="AM37" s="15" t="e">
        <f t="shared" si="78"/>
        <v>#NUM!</v>
      </c>
      <c r="AN37" s="14" t="e">
        <f t="shared" si="79"/>
        <v>#NUM!</v>
      </c>
      <c r="AP37" s="15">
        <f t="shared" si="80"/>
        <v>-5.6555726174169534</v>
      </c>
      <c r="AQ37" s="15" t="e">
        <f t="shared" si="71"/>
        <v>#NUM!</v>
      </c>
      <c r="AR37" s="15">
        <f t="shared" si="72"/>
        <v>-6.6289709910570016</v>
      </c>
      <c r="AS37" s="15" t="e">
        <f t="shared" si="73"/>
        <v>#NUM!</v>
      </c>
      <c r="AT37" s="15" t="str">
        <f t="shared" si="74"/>
        <v>---</v>
      </c>
      <c r="AU37" s="15" t="str">
        <f t="shared" si="75"/>
        <v>---</v>
      </c>
    </row>
    <row r="38" spans="1:47" x14ac:dyDescent="0.25">
      <c r="A38" t="s">
        <v>53</v>
      </c>
      <c r="B38" s="27">
        <f>'Raw Plate Reader Measurements'!$Q$21</f>
        <v>0.27060000000000001</v>
      </c>
      <c r="C38" s="27">
        <f>'Raw Plate Reader Measurements'!$Q$22</f>
        <v>0.2601</v>
      </c>
      <c r="D38" s="27">
        <f>'Raw Plate Reader Measurements'!$Q$23</f>
        <v>0.24579999999999999</v>
      </c>
      <c r="E38" s="27">
        <f>'Raw Plate Reader Measurements'!$Q$24</f>
        <v>0.26340000000000002</v>
      </c>
      <c r="F38" s="3"/>
      <c r="G38" s="3"/>
      <c r="I38" s="27">
        <f>'Raw Plate Reader Measurements'!$F$21</f>
        <v>101.881</v>
      </c>
      <c r="J38" s="27">
        <f>'Raw Plate Reader Measurements'!$F$22</f>
        <v>102.797</v>
      </c>
      <c r="K38" s="27">
        <f>'Raw Plate Reader Measurements'!$F$23</f>
        <v>96.143000000000001</v>
      </c>
      <c r="L38" s="27">
        <f>'Raw Plate Reader Measurements'!$F$24</f>
        <v>97.837999999999994</v>
      </c>
      <c r="M38" s="3"/>
      <c r="N38" s="3"/>
      <c r="P38" s="4">
        <f t="shared" si="53"/>
        <v>0.19109999999999999</v>
      </c>
      <c r="Q38" s="4">
        <f t="shared" si="54"/>
        <v>0.18059999999999998</v>
      </c>
      <c r="R38" s="4">
        <f t="shared" si="55"/>
        <v>0.1663</v>
      </c>
      <c r="S38" s="4">
        <f t="shared" si="56"/>
        <v>0.18390000000000001</v>
      </c>
      <c r="T38" s="4" t="str">
        <f t="shared" si="57"/>
        <v>---</v>
      </c>
      <c r="U38" s="4" t="str">
        <f t="shared" si="58"/>
        <v>---</v>
      </c>
      <c r="W38" s="4">
        <f t="shared" si="59"/>
        <v>4.7347499999999911</v>
      </c>
      <c r="X38" s="4">
        <f t="shared" si="60"/>
        <v>5.6507499999999879</v>
      </c>
      <c r="Y38" s="4">
        <f t="shared" si="61"/>
        <v>-1.0032500000000084</v>
      </c>
      <c r="Z38" s="4">
        <f t="shared" si="62"/>
        <v>0.69174999999998477</v>
      </c>
      <c r="AA38" s="4" t="str">
        <f t="shared" si="63"/>
        <v>---</v>
      </c>
      <c r="AB38" s="4" t="str">
        <f t="shared" si="64"/>
        <v>---</v>
      </c>
      <c r="AD38" s="15">
        <f t="shared" si="65"/>
        <v>2.7802083997755626E-3</v>
      </c>
      <c r="AE38" s="15">
        <f t="shared" si="66"/>
        <v>3.5109879035579101E-3</v>
      </c>
      <c r="AF38" s="15">
        <f t="shared" si="67"/>
        <v>-6.7695204517768156E-4</v>
      </c>
      <c r="AG38" s="15">
        <f t="shared" si="68"/>
        <v>4.2209326647042511E-4</v>
      </c>
      <c r="AH38" s="15" t="str">
        <f t="shared" si="69"/>
        <v>---</v>
      </c>
      <c r="AI38" s="15" t="str">
        <f t="shared" si="70"/>
        <v>---</v>
      </c>
      <c r="AK38" s="15">
        <f t="shared" si="76"/>
        <v>1.509084381156554E-3</v>
      </c>
      <c r="AL38" s="15">
        <f t="shared" si="77"/>
        <v>1.965000332856617E-3</v>
      </c>
      <c r="AM38" s="15" t="e">
        <f t="shared" si="78"/>
        <v>#NUM!</v>
      </c>
      <c r="AN38" s="14" t="e">
        <f t="shared" si="79"/>
        <v>#NUM!</v>
      </c>
      <c r="AP38" s="15">
        <f t="shared" si="80"/>
        <v>-5.8852293901412036</v>
      </c>
      <c r="AQ38" s="15">
        <f t="shared" si="71"/>
        <v>-5.6518578271000086</v>
      </c>
      <c r="AR38" s="15" t="e">
        <f t="shared" si="72"/>
        <v>#NUM!</v>
      </c>
      <c r="AS38" s="15">
        <f t="shared" si="73"/>
        <v>-7.7702842577540814</v>
      </c>
      <c r="AT38" s="15" t="str">
        <f t="shared" si="74"/>
        <v>---</v>
      </c>
      <c r="AU38" s="15" t="str">
        <f t="shared" si="75"/>
        <v>---</v>
      </c>
    </row>
    <row r="39" spans="1:47" x14ac:dyDescent="0.25">
      <c r="A39" t="s">
        <v>54</v>
      </c>
      <c r="B39" s="27">
        <f>'Raw Plate Reader Measurements'!$R$17</f>
        <v>0.1555</v>
      </c>
      <c r="C39" s="27">
        <f>'Raw Plate Reader Measurements'!$R$18</f>
        <v>0.16270000000000001</v>
      </c>
      <c r="D39" s="27">
        <f>'Raw Plate Reader Measurements'!$R$19</f>
        <v>0.19040000000000001</v>
      </c>
      <c r="E39" s="27">
        <f>'Raw Plate Reader Measurements'!$R$20</f>
        <v>0.1852</v>
      </c>
      <c r="F39" s="3"/>
      <c r="G39" s="3"/>
      <c r="I39" s="27">
        <f>'Raw Plate Reader Measurements'!$G$17</f>
        <v>332.90199999999999</v>
      </c>
      <c r="J39" s="27">
        <f>'Raw Plate Reader Measurements'!$G$18</f>
        <v>274.98</v>
      </c>
      <c r="K39" s="27">
        <f>'Raw Plate Reader Measurements'!$G$19</f>
        <v>289.262</v>
      </c>
      <c r="L39" s="27">
        <f>'Raw Plate Reader Measurements'!$G$20</f>
        <v>251.08199999999999</v>
      </c>
      <c r="M39" s="3"/>
      <c r="N39" s="3"/>
      <c r="P39" s="4">
        <f t="shared" si="53"/>
        <v>7.5999999999999998E-2</v>
      </c>
      <c r="Q39" s="4">
        <f t="shared" si="54"/>
        <v>8.320000000000001E-2</v>
      </c>
      <c r="R39" s="4">
        <f t="shared" si="55"/>
        <v>0.11090000000000001</v>
      </c>
      <c r="S39" s="4">
        <f t="shared" si="56"/>
        <v>0.1057</v>
      </c>
      <c r="T39" s="4" t="str">
        <f t="shared" si="57"/>
        <v>---</v>
      </c>
      <c r="U39" s="4" t="str">
        <f t="shared" si="58"/>
        <v>---</v>
      </c>
      <c r="W39" s="4">
        <f t="shared" si="59"/>
        <v>235.75574999999998</v>
      </c>
      <c r="X39" s="4">
        <f t="shared" si="60"/>
        <v>177.83375000000001</v>
      </c>
      <c r="Y39" s="4">
        <f t="shared" si="61"/>
        <v>192.11574999999999</v>
      </c>
      <c r="Z39" s="4">
        <f t="shared" si="62"/>
        <v>153.93574999999998</v>
      </c>
      <c r="AA39" s="4" t="str">
        <f t="shared" si="63"/>
        <v>---</v>
      </c>
      <c r="AB39" s="4" t="str">
        <f t="shared" si="64"/>
        <v>---</v>
      </c>
      <c r="AD39" s="15">
        <f t="shared" si="65"/>
        <v>0.34808850923800738</v>
      </c>
      <c r="AE39" s="15">
        <f t="shared" si="66"/>
        <v>0.23984564975215658</v>
      </c>
      <c r="AF39" s="15">
        <f t="shared" si="67"/>
        <v>0.19438932418186389</v>
      </c>
      <c r="AG39" s="15">
        <f t="shared" si="68"/>
        <v>0.16342010685820563</v>
      </c>
      <c r="AH39" s="15" t="str">
        <f t="shared" si="69"/>
        <v>---</v>
      </c>
      <c r="AI39" s="15" t="str">
        <f t="shared" si="70"/>
        <v>---</v>
      </c>
      <c r="AK39" s="15">
        <f t="shared" si="76"/>
        <v>0.23643589750755836</v>
      </c>
      <c r="AL39" s="15">
        <f t="shared" si="77"/>
        <v>8.0781912433380454E-2</v>
      </c>
      <c r="AM39" s="15">
        <f t="shared" si="78"/>
        <v>0.22693415154178931</v>
      </c>
      <c r="AN39" s="14">
        <f t="shared" si="79"/>
        <v>1.3847142301806645</v>
      </c>
      <c r="AP39" s="15">
        <f t="shared" si="80"/>
        <v>-1.0552984946549808</v>
      </c>
      <c r="AQ39" s="15">
        <f t="shared" si="71"/>
        <v>-1.4277596885670845</v>
      </c>
      <c r="AR39" s="15">
        <f t="shared" si="72"/>
        <v>-1.6378923052237382</v>
      </c>
      <c r="AS39" s="15">
        <f t="shared" si="73"/>
        <v>-1.8114310511388378</v>
      </c>
      <c r="AT39" s="15" t="str">
        <f t="shared" si="74"/>
        <v>---</v>
      </c>
      <c r="AU39" s="15" t="str">
        <f t="shared" si="75"/>
        <v>---</v>
      </c>
    </row>
    <row r="40" spans="1:47" x14ac:dyDescent="0.25">
      <c r="A40" t="s">
        <v>55</v>
      </c>
      <c r="B40" s="27">
        <f>'Raw Plate Reader Measurements'!$R$21</f>
        <v>0.17929999999999999</v>
      </c>
      <c r="C40" s="27">
        <f>'Raw Plate Reader Measurements'!$R$22</f>
        <v>0.1759</v>
      </c>
      <c r="D40" s="27">
        <f>'Raw Plate Reader Measurements'!$R$23</f>
        <v>0.17630000000000001</v>
      </c>
      <c r="E40" s="27">
        <f>'Raw Plate Reader Measurements'!$R$24</f>
        <v>0.17649999999999999</v>
      </c>
      <c r="F40" s="3"/>
      <c r="G40" s="3"/>
      <c r="I40" s="27">
        <f>'Raw Plate Reader Measurements'!$G$21</f>
        <v>549.28599999999994</v>
      </c>
      <c r="J40" s="27">
        <f>'Raw Plate Reader Measurements'!$G$22</f>
        <v>507.01600000000002</v>
      </c>
      <c r="K40" s="27">
        <f>'Raw Plate Reader Measurements'!$G$23</f>
        <v>454.173</v>
      </c>
      <c r="L40" s="27">
        <f>'Raw Plate Reader Measurements'!$G$24</f>
        <v>607.05499999999995</v>
      </c>
      <c r="M40" s="3"/>
      <c r="N40" s="3"/>
      <c r="P40" s="4">
        <f t="shared" si="53"/>
        <v>9.9799999999999986E-2</v>
      </c>
      <c r="Q40" s="4">
        <f t="shared" si="54"/>
        <v>9.64E-2</v>
      </c>
      <c r="R40" s="4">
        <f t="shared" si="55"/>
        <v>9.6800000000000011E-2</v>
      </c>
      <c r="S40" s="4">
        <f t="shared" si="56"/>
        <v>9.6999999999999989E-2</v>
      </c>
      <c r="T40" s="4" t="str">
        <f t="shared" si="57"/>
        <v>---</v>
      </c>
      <c r="U40" s="4" t="str">
        <f t="shared" si="58"/>
        <v>---</v>
      </c>
      <c r="W40" s="4">
        <f t="shared" si="59"/>
        <v>452.13974999999994</v>
      </c>
      <c r="X40" s="4">
        <f t="shared" si="60"/>
        <v>409.86975000000001</v>
      </c>
      <c r="Y40" s="4">
        <f t="shared" si="61"/>
        <v>357.02674999999999</v>
      </c>
      <c r="Z40" s="4">
        <f t="shared" si="62"/>
        <v>509.90874999999994</v>
      </c>
      <c r="AA40" s="4" t="str">
        <f t="shared" si="63"/>
        <v>---</v>
      </c>
      <c r="AB40" s="4" t="str">
        <f t="shared" si="64"/>
        <v>---</v>
      </c>
      <c r="AD40" s="15">
        <f t="shared" si="65"/>
        <v>0.50837376926124378</v>
      </c>
      <c r="AE40" s="15">
        <f t="shared" si="66"/>
        <v>0.47710044146775571</v>
      </c>
      <c r="AF40" s="15">
        <f t="shared" si="67"/>
        <v>0.41387232304364874</v>
      </c>
      <c r="AG40" s="15">
        <f t="shared" si="68"/>
        <v>0.58987734342754761</v>
      </c>
      <c r="AH40" s="15" t="str">
        <f t="shared" si="69"/>
        <v>---</v>
      </c>
      <c r="AI40" s="15" t="str">
        <f t="shared" si="70"/>
        <v>---</v>
      </c>
      <c r="AK40" s="15">
        <f t="shared" si="76"/>
        <v>0.497305969300049</v>
      </c>
      <c r="AL40" s="15">
        <f t="shared" si="77"/>
        <v>7.3169648048112518E-2</v>
      </c>
      <c r="AM40" s="15">
        <f t="shared" si="78"/>
        <v>0.49329335267709679</v>
      </c>
      <c r="AN40" s="14">
        <f t="shared" si="79"/>
        <v>1.1583324412773666</v>
      </c>
      <c r="AP40" s="15">
        <f t="shared" si="80"/>
        <v>-0.67653833568466437</v>
      </c>
      <c r="AQ40" s="15">
        <f t="shared" si="71"/>
        <v>-0.74002824114556842</v>
      </c>
      <c r="AR40" s="15">
        <f t="shared" si="72"/>
        <v>-0.88219775116669563</v>
      </c>
      <c r="AS40" s="15">
        <f t="shared" si="73"/>
        <v>-0.52784065619069431</v>
      </c>
      <c r="AT40" s="15" t="str">
        <f t="shared" si="74"/>
        <v>---</v>
      </c>
      <c r="AU40" s="15" t="str">
        <f t="shared" si="75"/>
        <v>---</v>
      </c>
    </row>
    <row r="41" spans="1:47" x14ac:dyDescent="0.25">
      <c r="A41" t="s">
        <v>56</v>
      </c>
      <c r="B41" s="27">
        <f>'Raw Plate Reader Measurements'!$S$17</f>
        <v>0.28649999999999998</v>
      </c>
      <c r="C41" s="27">
        <f>'Raw Plate Reader Measurements'!$S$18</f>
        <v>0.26129999999999998</v>
      </c>
      <c r="D41" s="27">
        <f>'Raw Plate Reader Measurements'!$S$19</f>
        <v>0.26919999999999999</v>
      </c>
      <c r="E41" s="27">
        <f>'Raw Plate Reader Measurements'!$S$20</f>
        <v>0.28639999999999999</v>
      </c>
      <c r="F41" s="3"/>
      <c r="G41" s="3"/>
      <c r="I41" s="27">
        <f>'Raw Plate Reader Measurements'!$H$17</f>
        <v>203.68199999999999</v>
      </c>
      <c r="J41" s="27">
        <f>'Raw Plate Reader Measurements'!$H$18</f>
        <v>195.017</v>
      </c>
      <c r="K41" s="27">
        <f>'Raw Plate Reader Measurements'!$H$19</f>
        <v>192.422</v>
      </c>
      <c r="L41" s="27">
        <f>'Raw Plate Reader Measurements'!$H$20</f>
        <v>243.15600000000001</v>
      </c>
      <c r="M41" s="3"/>
      <c r="N41" s="3"/>
      <c r="P41" s="4">
        <f t="shared" si="53"/>
        <v>0.20699999999999996</v>
      </c>
      <c r="Q41" s="4">
        <f t="shared" si="54"/>
        <v>0.18179999999999996</v>
      </c>
      <c r="R41" s="4">
        <f t="shared" si="55"/>
        <v>0.18969999999999998</v>
      </c>
      <c r="S41" s="4">
        <f t="shared" si="56"/>
        <v>0.20689999999999997</v>
      </c>
      <c r="T41" s="4" t="str">
        <f t="shared" si="57"/>
        <v>---</v>
      </c>
      <c r="U41" s="4" t="str">
        <f t="shared" si="58"/>
        <v>---</v>
      </c>
      <c r="W41" s="4">
        <f t="shared" si="59"/>
        <v>106.53574999999998</v>
      </c>
      <c r="X41" s="4">
        <f t="shared" si="60"/>
        <v>97.870749999999987</v>
      </c>
      <c r="Y41" s="4">
        <f t="shared" si="61"/>
        <v>95.275749999999988</v>
      </c>
      <c r="Z41" s="4">
        <f t="shared" si="62"/>
        <v>146.00975</v>
      </c>
      <c r="AA41" s="4" t="str">
        <f t="shared" si="63"/>
        <v>---</v>
      </c>
      <c r="AB41" s="4" t="str">
        <f t="shared" si="64"/>
        <v>---</v>
      </c>
      <c r="AD41" s="15">
        <f t="shared" si="65"/>
        <v>5.7751864203475667E-2</v>
      </c>
      <c r="AE41" s="15">
        <f t="shared" si="66"/>
        <v>6.0408774166345484E-2</v>
      </c>
      <c r="AF41" s="15">
        <f t="shared" si="67"/>
        <v>5.6358059438030593E-2</v>
      </c>
      <c r="AG41" s="15">
        <f t="shared" si="68"/>
        <v>7.9188542955427668E-2</v>
      </c>
      <c r="AH41" s="15" t="str">
        <f t="shared" si="69"/>
        <v>---</v>
      </c>
      <c r="AI41" s="15" t="str">
        <f t="shared" si="70"/>
        <v>---</v>
      </c>
      <c r="AK41" s="15">
        <f t="shared" si="76"/>
        <v>6.342681019081986E-2</v>
      </c>
      <c r="AL41" s="15">
        <f t="shared" si="77"/>
        <v>1.0641319002709244E-2</v>
      </c>
      <c r="AM41" s="15">
        <f t="shared" si="78"/>
        <v>6.2816119393276235E-2</v>
      </c>
      <c r="AN41" s="14">
        <f t="shared" si="79"/>
        <v>1.1700733035108108</v>
      </c>
      <c r="AP41" s="15">
        <f t="shared" si="80"/>
        <v>-2.8515996495215754</v>
      </c>
      <c r="AQ41" s="15">
        <f t="shared" si="71"/>
        <v>-2.8066209169369651</v>
      </c>
      <c r="AR41" s="15">
        <f t="shared" si="72"/>
        <v>-2.8760300240910905</v>
      </c>
      <c r="AS41" s="15">
        <f t="shared" si="73"/>
        <v>-2.5359236502796647</v>
      </c>
      <c r="AT41" s="15" t="str">
        <f t="shared" si="74"/>
        <v>---</v>
      </c>
      <c r="AU41" s="15" t="str">
        <f t="shared" si="75"/>
        <v>---</v>
      </c>
    </row>
    <row r="42" spans="1:47" x14ac:dyDescent="0.25">
      <c r="A42" t="s">
        <v>57</v>
      </c>
      <c r="B42" s="27">
        <f>'Raw Plate Reader Measurements'!$S$21</f>
        <v>0.1109</v>
      </c>
      <c r="C42" s="27">
        <f>'Raw Plate Reader Measurements'!$S$22</f>
        <v>0.2344</v>
      </c>
      <c r="D42" s="27">
        <f>'Raw Plate Reader Measurements'!$S$23</f>
        <v>0.3</v>
      </c>
      <c r="E42" s="27">
        <f>'Raw Plate Reader Measurements'!$S$24</f>
        <v>0.23980000000000001</v>
      </c>
      <c r="F42" s="3"/>
      <c r="G42" s="3"/>
      <c r="I42" s="27">
        <f>'Raw Plate Reader Measurements'!$H$21</f>
        <v>79.561000000000007</v>
      </c>
      <c r="J42" s="27">
        <f>'Raw Plate Reader Measurements'!$H$22</f>
        <v>120.49299999999999</v>
      </c>
      <c r="K42" s="27">
        <f>'Raw Plate Reader Measurements'!$H$23</f>
        <v>151.446</v>
      </c>
      <c r="L42" s="27">
        <f>'Raw Plate Reader Measurements'!$H$24</f>
        <v>118.99299999999999</v>
      </c>
      <c r="M42" s="3"/>
      <c r="N42" s="3"/>
      <c r="P42" s="4">
        <f t="shared" si="53"/>
        <v>3.1399999999999997E-2</v>
      </c>
      <c r="Q42" s="4">
        <f t="shared" si="54"/>
        <v>0.15489999999999998</v>
      </c>
      <c r="R42" s="4">
        <f t="shared" si="55"/>
        <v>0.22049999999999997</v>
      </c>
      <c r="S42" s="4">
        <f t="shared" si="56"/>
        <v>0.1603</v>
      </c>
      <c r="T42" s="4" t="str">
        <f t="shared" si="57"/>
        <v>---</v>
      </c>
      <c r="U42" s="4" t="str">
        <f t="shared" si="58"/>
        <v>---</v>
      </c>
      <c r="W42" s="4">
        <f t="shared" si="59"/>
        <v>-17.585250000000002</v>
      </c>
      <c r="X42" s="4">
        <f t="shared" si="60"/>
        <v>23.346749999999986</v>
      </c>
      <c r="Y42" s="4">
        <f t="shared" si="61"/>
        <v>54.299749999999989</v>
      </c>
      <c r="Z42" s="4">
        <f t="shared" si="62"/>
        <v>21.846749999999986</v>
      </c>
      <c r="AA42" s="4" t="str">
        <f t="shared" si="63"/>
        <v>---</v>
      </c>
      <c r="AB42" s="4" t="str">
        <f t="shared" si="64"/>
        <v>---</v>
      </c>
      <c r="AD42" s="15">
        <f t="shared" si="65"/>
        <v>-6.2843430487673629E-2</v>
      </c>
      <c r="AE42" s="15">
        <f t="shared" si="66"/>
        <v>1.69128189789449E-2</v>
      </c>
      <c r="AF42" s="15">
        <f t="shared" si="67"/>
        <v>2.7633139007329128E-2</v>
      </c>
      <c r="AG42" s="15">
        <f t="shared" si="68"/>
        <v>1.529305681714384E-2</v>
      </c>
      <c r="AH42" s="15" t="str">
        <f t="shared" si="69"/>
        <v>---</v>
      </c>
      <c r="AI42" s="15" t="str">
        <f t="shared" si="70"/>
        <v>---</v>
      </c>
      <c r="AK42" s="15">
        <f t="shared" si="76"/>
        <v>-7.5110392106394032E-4</v>
      </c>
      <c r="AL42" s="15">
        <f t="shared" si="77"/>
        <v>4.1755444878815669E-2</v>
      </c>
      <c r="AM42" s="15" t="e">
        <f t="shared" si="78"/>
        <v>#NUM!</v>
      </c>
      <c r="AN42" s="14" t="e">
        <f t="shared" si="79"/>
        <v>#NUM!</v>
      </c>
      <c r="AP42" s="15" t="e">
        <f t="shared" si="80"/>
        <v>#NUM!</v>
      </c>
      <c r="AQ42" s="15">
        <f t="shared" si="71"/>
        <v>-4.0796834251194136</v>
      </c>
      <c r="AR42" s="15">
        <f t="shared" si="72"/>
        <v>-3.5887395378378573</v>
      </c>
      <c r="AS42" s="15">
        <f t="shared" si="73"/>
        <v>-4.1803563563844568</v>
      </c>
      <c r="AT42" s="15" t="str">
        <f t="shared" si="74"/>
        <v>---</v>
      </c>
      <c r="AU42" s="15" t="str">
        <f t="shared" si="75"/>
        <v>---</v>
      </c>
    </row>
    <row r="43" spans="1:47" x14ac:dyDescent="0.25">
      <c r="A43" t="s">
        <v>58</v>
      </c>
      <c r="B43" s="27">
        <f>'Raw Plate Reader Measurements'!$T$17</f>
        <v>0.29920000000000002</v>
      </c>
      <c r="C43" s="27">
        <f>'Raw Plate Reader Measurements'!$T$18</f>
        <v>0.18859999999999999</v>
      </c>
      <c r="D43" s="27">
        <f>'Raw Plate Reader Measurements'!$T$19</f>
        <v>0.1915</v>
      </c>
      <c r="E43" s="27">
        <f>'Raw Plate Reader Measurements'!$T$20</f>
        <v>0.19120000000000001</v>
      </c>
      <c r="F43" s="3"/>
      <c r="G43" s="3"/>
      <c r="I43" s="27">
        <f>'Raw Plate Reader Measurements'!$I$17</f>
        <v>102.56100000000001</v>
      </c>
      <c r="J43" s="27">
        <f>'Raw Plate Reader Measurements'!$I$18</f>
        <v>65.227999999999994</v>
      </c>
      <c r="K43" s="27">
        <f>'Raw Plate Reader Measurements'!$I$19</f>
        <v>64.774000000000001</v>
      </c>
      <c r="L43" s="27">
        <f>'Raw Plate Reader Measurements'!$I$20</f>
        <v>67.393000000000001</v>
      </c>
      <c r="M43" s="3"/>
      <c r="N43" s="3"/>
      <c r="P43" s="4">
        <f t="shared" si="53"/>
        <v>0.21970000000000001</v>
      </c>
      <c r="Q43" s="4">
        <f t="shared" si="54"/>
        <v>0.10909999999999999</v>
      </c>
      <c r="R43" s="4">
        <f t="shared" si="55"/>
        <v>0.112</v>
      </c>
      <c r="S43" s="4">
        <f t="shared" si="56"/>
        <v>0.11170000000000001</v>
      </c>
      <c r="T43" s="4" t="str">
        <f t="shared" si="57"/>
        <v>---</v>
      </c>
      <c r="U43" s="4" t="str">
        <f t="shared" si="58"/>
        <v>---</v>
      </c>
      <c r="W43" s="4">
        <f t="shared" si="59"/>
        <v>5.414749999999998</v>
      </c>
      <c r="X43" s="4">
        <f t="shared" si="60"/>
        <v>-31.918250000000015</v>
      </c>
      <c r="Y43" s="4">
        <f t="shared" si="61"/>
        <v>-32.372250000000008</v>
      </c>
      <c r="Z43" s="4">
        <f t="shared" si="62"/>
        <v>-29.753250000000008</v>
      </c>
      <c r="AA43" s="4" t="str">
        <f t="shared" si="63"/>
        <v>---</v>
      </c>
      <c r="AB43" s="4" t="str">
        <f t="shared" si="64"/>
        <v>---</v>
      </c>
      <c r="AD43" s="15">
        <f t="shared" si="65"/>
        <v>2.7655998215443578E-3</v>
      </c>
      <c r="AE43" s="15">
        <f t="shared" si="66"/>
        <v>-3.2828822583610869E-2</v>
      </c>
      <c r="AF43" s="15">
        <f t="shared" si="67"/>
        <v>-3.2433651689516688E-2</v>
      </c>
      <c r="AG43" s="15">
        <f t="shared" si="68"/>
        <v>-2.9889745951171508E-2</v>
      </c>
      <c r="AH43" s="15" t="str">
        <f t="shared" si="69"/>
        <v>---</v>
      </c>
      <c r="AI43" s="15" t="str">
        <f t="shared" si="70"/>
        <v>---</v>
      </c>
      <c r="AK43" s="15">
        <f t="shared" si="76"/>
        <v>-2.3096655100688677E-2</v>
      </c>
      <c r="AL43" s="15">
        <f t="shared" si="77"/>
        <v>1.7290622720431578E-2</v>
      </c>
      <c r="AM43" s="15" t="e">
        <f t="shared" si="78"/>
        <v>#NUM!</v>
      </c>
      <c r="AN43" s="14" t="e">
        <f t="shared" si="79"/>
        <v>#NUM!</v>
      </c>
      <c r="AP43" s="15">
        <f t="shared" si="80"/>
        <v>-5.8904977338837785</v>
      </c>
      <c r="AQ43" s="15" t="e">
        <f t="shared" si="71"/>
        <v>#NUM!</v>
      </c>
      <c r="AR43" s="15" t="e">
        <f t="shared" si="72"/>
        <v>#NUM!</v>
      </c>
      <c r="AS43" s="15" t="e">
        <f t="shared" si="73"/>
        <v>#NUM!</v>
      </c>
      <c r="AT43" s="15" t="str">
        <f t="shared" si="74"/>
        <v>---</v>
      </c>
      <c r="AU43" s="15" t="str">
        <f t="shared" si="75"/>
        <v>---</v>
      </c>
    </row>
    <row r="44" spans="1:47" x14ac:dyDescent="0.25">
      <c r="A44" t="s">
        <v>59</v>
      </c>
      <c r="B44" s="27">
        <f>'Raw Plate Reader Measurements'!$T$21</f>
        <v>4.5199999999999997E-2</v>
      </c>
      <c r="C44" s="27">
        <f>'Raw Plate Reader Measurements'!$T$22</f>
        <v>4.5400000000000003E-2</v>
      </c>
      <c r="D44" s="27">
        <f>'Raw Plate Reader Measurements'!$T$23</f>
        <v>0.26369999999999999</v>
      </c>
      <c r="E44" s="27">
        <f>'Raw Plate Reader Measurements'!$T$24</f>
        <v>0.25559999999999999</v>
      </c>
      <c r="F44" s="3"/>
      <c r="G44" s="3"/>
      <c r="I44" s="27">
        <f>'Raw Plate Reader Measurements'!$I$21</f>
        <v>0.95599999999999996</v>
      </c>
      <c r="J44" s="27">
        <f>'Raw Plate Reader Measurements'!$I$22</f>
        <v>1.095</v>
      </c>
      <c r="K44" s="27">
        <f>'Raw Plate Reader Measurements'!$I$23</f>
        <v>91.108000000000004</v>
      </c>
      <c r="L44" s="27">
        <f>'Raw Plate Reader Measurements'!$I$24</f>
        <v>87.712000000000003</v>
      </c>
      <c r="M44" s="3"/>
      <c r="N44" s="3"/>
      <c r="P44" s="4">
        <f t="shared" si="53"/>
        <v>-3.4300000000000004E-2</v>
      </c>
      <c r="Q44" s="4">
        <f t="shared" si="54"/>
        <v>-3.4099999999999998E-2</v>
      </c>
      <c r="R44" s="4">
        <f t="shared" si="55"/>
        <v>0.18419999999999997</v>
      </c>
      <c r="S44" s="4">
        <f t="shared" si="56"/>
        <v>0.17609999999999998</v>
      </c>
      <c r="T44" s="4" t="str">
        <f t="shared" si="57"/>
        <v>---</v>
      </c>
      <c r="U44" s="4" t="str">
        <f t="shared" si="58"/>
        <v>---</v>
      </c>
      <c r="W44" s="4">
        <f t="shared" si="59"/>
        <v>-96.190250000000006</v>
      </c>
      <c r="X44" s="4">
        <f t="shared" si="60"/>
        <v>-96.05125000000001</v>
      </c>
      <c r="Y44" s="4">
        <f t="shared" si="61"/>
        <v>-6.038250000000005</v>
      </c>
      <c r="Z44" s="4">
        <f t="shared" si="62"/>
        <v>-9.4342500000000058</v>
      </c>
      <c r="AA44" s="4" t="str">
        <f t="shared" si="63"/>
        <v>---</v>
      </c>
      <c r="AB44" s="4" t="str">
        <f t="shared" si="64"/>
        <v>---</v>
      </c>
      <c r="AD44" s="15">
        <f t="shared" si="65"/>
        <v>0.31468635996874056</v>
      </c>
      <c r="AE44" s="15">
        <f t="shared" si="66"/>
        <v>0.31607462224353272</v>
      </c>
      <c r="AF44" s="15">
        <f t="shared" si="67"/>
        <v>-3.6784296081917248E-3</v>
      </c>
      <c r="AG44" s="15">
        <f t="shared" si="68"/>
        <v>-6.0115852474221373E-3</v>
      </c>
      <c r="AH44" s="15" t="str">
        <f t="shared" si="69"/>
        <v>---</v>
      </c>
      <c r="AI44" s="15" t="str">
        <f t="shared" si="70"/>
        <v>---</v>
      </c>
      <c r="AK44" s="15">
        <f t="shared" si="76"/>
        <v>0.15526774183916484</v>
      </c>
      <c r="AL44" s="15">
        <f t="shared" si="77"/>
        <v>0.18488560008376617</v>
      </c>
      <c r="AM44" s="15" t="e">
        <f t="shared" si="78"/>
        <v>#NUM!</v>
      </c>
      <c r="AN44" s="14" t="e">
        <f t="shared" si="79"/>
        <v>#NUM!</v>
      </c>
      <c r="AP44" s="15">
        <f t="shared" si="80"/>
        <v>-1.156178818816662</v>
      </c>
      <c r="AQ44" s="15">
        <f t="shared" si="71"/>
        <v>-1.1517769469330896</v>
      </c>
      <c r="AR44" s="15" t="e">
        <f t="shared" si="72"/>
        <v>#NUM!</v>
      </c>
      <c r="AS44" s="15" t="e">
        <f t="shared" si="73"/>
        <v>#NUM!</v>
      </c>
      <c r="AT44" s="15" t="str">
        <f t="shared" si="74"/>
        <v>---</v>
      </c>
      <c r="AU44" s="15" t="str">
        <f t="shared" si="75"/>
        <v>---</v>
      </c>
    </row>
    <row r="46" spans="1:47" x14ac:dyDescent="0.25">
      <c r="A46" s="24" t="s">
        <v>40</v>
      </c>
    </row>
    <row r="47" spans="1:47" x14ac:dyDescent="0.25">
      <c r="A47" t="s">
        <v>44</v>
      </c>
      <c r="B47" s="27">
        <f>'Raw Plate Reader Measurements'!$M$27</f>
        <v>0.41980000000000001</v>
      </c>
      <c r="C47" s="27">
        <f>'Raw Plate Reader Measurements'!$M$28</f>
        <v>0.4244</v>
      </c>
      <c r="D47" s="27">
        <f>'Raw Plate Reader Measurements'!$M$29</f>
        <v>0.39589999999999997</v>
      </c>
      <c r="E47" s="27">
        <f>'Raw Plate Reader Measurements'!$M$30</f>
        <v>0.40529999999999999</v>
      </c>
      <c r="F47" s="3"/>
      <c r="G47" s="3"/>
      <c r="I47" s="27">
        <f>'Raw Plate Reader Measurements'!$B$27</f>
        <v>105.65600000000001</v>
      </c>
      <c r="J47" s="27">
        <f>'Raw Plate Reader Measurements'!$B$28</f>
        <v>104.94499999999999</v>
      </c>
      <c r="K47" s="27">
        <f>'Raw Plate Reader Measurements'!$B$29</f>
        <v>91.412999999999997</v>
      </c>
      <c r="L47" s="27">
        <f>'Raw Plate Reader Measurements'!$B$30</f>
        <v>101.392</v>
      </c>
      <c r="M47" s="3"/>
      <c r="N47" s="3"/>
      <c r="P47" s="4">
        <f t="shared" ref="P47:P62" si="81">IF(ISBLANK(B47),"---", B47-$B$9)</f>
        <v>0.34029999999999999</v>
      </c>
      <c r="Q47" s="4">
        <f t="shared" ref="Q47:Q62" si="82">IF(ISBLANK(C47),"---", C47-$B$9)</f>
        <v>0.34489999999999998</v>
      </c>
      <c r="R47" s="4">
        <f t="shared" ref="R47:R62" si="83">IF(ISBLANK(D47),"---", D47-$B$9)</f>
        <v>0.31639999999999996</v>
      </c>
      <c r="S47" s="4">
        <f t="shared" ref="S47:S62" si="84">IF(ISBLANK(E47),"---", E47-$B$9)</f>
        <v>0.32579999999999998</v>
      </c>
      <c r="T47" s="4" t="str">
        <f t="shared" ref="T47:T62" si="85">IF(ISBLANK(F47),"---", F47-$B$9)</f>
        <v>---</v>
      </c>
      <c r="U47" s="4" t="str">
        <f t="shared" ref="U47:U62" si="86">IF(ISBLANK(G47),"---", G47-$B$9)</f>
        <v>---</v>
      </c>
      <c r="W47" s="4">
        <f t="shared" ref="W47:W62" si="87">IF(ISBLANK(I47),"---",I47-$I$9)</f>
        <v>8.5097499999999968</v>
      </c>
      <c r="X47" s="4">
        <f t="shared" ref="X47:X62" si="88">IF(ISBLANK(J47),"---",J47-$I$9)</f>
        <v>7.7987499999999841</v>
      </c>
      <c r="Y47" s="4">
        <f t="shared" ref="Y47:Y62" si="89">IF(ISBLANK(K47),"---",K47-$I$9)</f>
        <v>-5.7332500000000124</v>
      </c>
      <c r="Z47" s="4">
        <f t="shared" ref="Z47:Z62" si="90">IF(ISBLANK(L47),"---",L47-$I$9)</f>
        <v>4.2457499999999868</v>
      </c>
      <c r="AA47" s="4" t="str">
        <f t="shared" ref="AA47:AA62" si="91">IF(ISBLANK(M47),"---",M47-$I$9)</f>
        <v>---</v>
      </c>
      <c r="AB47" s="4" t="str">
        <f t="shared" ref="AB47:AB62" si="92">IF(ISBLANK(N47),"---",N47-$I$9)</f>
        <v>---</v>
      </c>
      <c r="AD47" s="15">
        <f t="shared" ref="AD47:AD62" si="93">IF(AND(ISNUMBER(W47),ISNUMBER(P47)),(W47*$B$3)/(P47*$B$2),"---")</f>
        <v>2.8060527951532062E-3</v>
      </c>
      <c r="AE47" s="15">
        <f t="shared" ref="AE47:AE62" si="94">IF(AND(ISNUMBER(X47),ISNUMBER(Q47)),(X47*$B$3)/(Q47*$B$2),"---")</f>
        <v>2.5373056686539331E-3</v>
      </c>
      <c r="AF47" s="15">
        <f t="shared" ref="AF47:AF62" si="95">IF(AND(ISNUMBER(Y47),ISNUMBER(R47)),(Y47*$B$3)/(R47*$B$2),"---")</f>
        <v>-2.0333183983733683E-3</v>
      </c>
      <c r="AG47" s="15">
        <f t="shared" ref="AG47:AG62" si="96">IF(AND(ISNUMBER(Z47),ISNUMBER(S47)),(Z47*$B$3)/(S47*$B$2),"---")</f>
        <v>1.4623264107694193E-3</v>
      </c>
      <c r="AH47" s="15" t="str">
        <f t="shared" ref="AH47:AH62" si="97">IF(AND(ISNUMBER(AA47),ISNUMBER(T47)),(AA47*$B$3)/(T47*$B$2),"---")</f>
        <v>---</v>
      </c>
      <c r="AI47" s="15" t="str">
        <f t="shared" ref="AI47:AI62" si="98">IF(AND(ISNUMBER(AB47),ISNUMBER(U47)),(AB47*$B$3)/(U47*$B$2),"---")</f>
        <v>---</v>
      </c>
      <c r="AK47" s="15">
        <f>AVERAGE(AD47:AI47)</f>
        <v>1.1930916190507977E-3</v>
      </c>
      <c r="AL47" s="15">
        <f>STDEV(AD47:AI47)</f>
        <v>2.2279111397877386E-3</v>
      </c>
      <c r="AM47" s="15" t="e">
        <f>GEOMEAN(AD47:AI47)</f>
        <v>#NUM!</v>
      </c>
      <c r="AN47" s="14" t="e">
        <f>EXP(STDEV(AP47:AU47))</f>
        <v>#NUM!</v>
      </c>
      <c r="AP47" s="15">
        <f>IF(ISNUMBER(AD47),LN(AD47),"---")</f>
        <v>-5.8759764823850684</v>
      </c>
      <c r="AQ47" s="15">
        <f t="shared" ref="AQ47:AQ62" si="99">IF(ISNUMBER(AE47),LN(AE47),"---")</f>
        <v>-5.9766525213286199</v>
      </c>
      <c r="AR47" s="15" t="e">
        <f t="shared" ref="AR47:AR62" si="100">IF(ISNUMBER(AF47),LN(AF47),"---")</f>
        <v>#NUM!</v>
      </c>
      <c r="AS47" s="15">
        <f t="shared" ref="AS47:AS62" si="101">IF(ISNUMBER(AG47),LN(AG47),"---")</f>
        <v>-6.5277266793938882</v>
      </c>
      <c r="AT47" s="15" t="str">
        <f t="shared" ref="AT47:AT62" si="102">IF(ISNUMBER(AH47),LN(AH47),"---")</f>
        <v>---</v>
      </c>
      <c r="AU47" s="15" t="str">
        <f t="shared" ref="AU47:AU62" si="103">IF(ISNUMBER(AI47),LN(AI47),"---")</f>
        <v>---</v>
      </c>
    </row>
    <row r="48" spans="1:47" x14ac:dyDescent="0.25">
      <c r="A48" t="s">
        <v>45</v>
      </c>
      <c r="B48" s="27">
        <f>'Raw Plate Reader Measurements'!$M$31</f>
        <v>0.41320000000000001</v>
      </c>
      <c r="C48" s="27">
        <f>'Raw Plate Reader Measurements'!$M$32</f>
        <v>0.41589999999999999</v>
      </c>
      <c r="D48" s="27">
        <f>'Raw Plate Reader Measurements'!$M$33</f>
        <v>0.35010000000000002</v>
      </c>
      <c r="E48" s="27">
        <f>'Raw Plate Reader Measurements'!$M$34</f>
        <v>0.40820000000000001</v>
      </c>
      <c r="F48" s="3"/>
      <c r="G48" s="3"/>
      <c r="I48" s="27">
        <f>'Raw Plate Reader Measurements'!$B$31</f>
        <v>74.293999999999997</v>
      </c>
      <c r="J48" s="27">
        <f>'Raw Plate Reader Measurements'!$B$32</f>
        <v>96.753</v>
      </c>
      <c r="K48" s="27">
        <f>'Raw Plate Reader Measurements'!$B$33</f>
        <v>67.525000000000006</v>
      </c>
      <c r="L48" s="27">
        <f>'Raw Plate Reader Measurements'!$B$34</f>
        <v>103.82299999999999</v>
      </c>
      <c r="M48" s="3"/>
      <c r="N48" s="3"/>
      <c r="P48" s="4">
        <f t="shared" si="81"/>
        <v>0.3337</v>
      </c>
      <c r="Q48" s="4">
        <f t="shared" si="82"/>
        <v>0.33639999999999998</v>
      </c>
      <c r="R48" s="4">
        <f t="shared" si="83"/>
        <v>0.27060000000000001</v>
      </c>
      <c r="S48" s="4">
        <f t="shared" si="84"/>
        <v>0.32869999999999999</v>
      </c>
      <c r="T48" s="4" t="str">
        <f t="shared" si="85"/>
        <v>---</v>
      </c>
      <c r="U48" s="4" t="str">
        <f t="shared" si="86"/>
        <v>---</v>
      </c>
      <c r="W48" s="4">
        <f t="shared" si="87"/>
        <v>-22.852250000000012</v>
      </c>
      <c r="X48" s="4">
        <f t="shared" si="88"/>
        <v>-0.39325000000000898</v>
      </c>
      <c r="Y48" s="4">
        <f t="shared" si="89"/>
        <v>-29.621250000000003</v>
      </c>
      <c r="Z48" s="4">
        <f t="shared" si="90"/>
        <v>6.6767499999999842</v>
      </c>
      <c r="AA48" s="4" t="str">
        <f t="shared" si="91"/>
        <v>---</v>
      </c>
      <c r="AB48" s="4" t="str">
        <f t="shared" si="92"/>
        <v>---</v>
      </c>
      <c r="AD48" s="15">
        <f t="shared" si="93"/>
        <v>-7.6844669190269214E-3</v>
      </c>
      <c r="AE48" s="15">
        <f t="shared" si="94"/>
        <v>-1.311758024550619E-4</v>
      </c>
      <c r="AF48" s="15">
        <f t="shared" si="95"/>
        <v>-1.2283342872747306E-2</v>
      </c>
      <c r="AG48" s="15">
        <f t="shared" si="96"/>
        <v>2.2793257480530479E-3</v>
      </c>
      <c r="AH48" s="15" t="str">
        <f t="shared" si="97"/>
        <v>---</v>
      </c>
      <c r="AI48" s="15" t="str">
        <f t="shared" si="98"/>
        <v>---</v>
      </c>
      <c r="AK48" s="15">
        <f>AVERAGE(AD48:AI48)</f>
        <v>-4.4549149615440604E-3</v>
      </c>
      <c r="AL48" s="15">
        <f>STDEV(AD48:AI48)</f>
        <v>6.7270351978074763E-3</v>
      </c>
      <c r="AM48" s="15" t="e">
        <f>GEOMEAN(AD48:AI48)</f>
        <v>#NUM!</v>
      </c>
      <c r="AN48" s="14" t="e">
        <f>EXP(STDEV(AP48:AU48))</f>
        <v>#NUM!</v>
      </c>
      <c r="AP48" s="15" t="e">
        <f>IF(ISNUMBER(AD48),LN(AD48),"---")</f>
        <v>#NUM!</v>
      </c>
      <c r="AQ48" s="15" t="e">
        <f t="shared" si="99"/>
        <v>#NUM!</v>
      </c>
      <c r="AR48" s="15" t="e">
        <f t="shared" si="100"/>
        <v>#NUM!</v>
      </c>
      <c r="AS48" s="15">
        <f t="shared" si="101"/>
        <v>-6.0838756042890481</v>
      </c>
      <c r="AT48" s="15" t="str">
        <f t="shared" si="102"/>
        <v>---</v>
      </c>
      <c r="AU48" s="15" t="str">
        <f t="shared" si="103"/>
        <v>---</v>
      </c>
    </row>
    <row r="49" spans="1:47" x14ac:dyDescent="0.25">
      <c r="A49" t="s">
        <v>46</v>
      </c>
      <c r="B49" s="27">
        <f>'Raw Plate Reader Measurements'!$N$27</f>
        <v>0.43819999999999998</v>
      </c>
      <c r="C49" s="27">
        <f>'Raw Plate Reader Measurements'!$N$28</f>
        <v>0.41239999999999999</v>
      </c>
      <c r="D49" s="27">
        <f>'Raw Plate Reader Measurements'!$N$29</f>
        <v>0.41949999999999998</v>
      </c>
      <c r="E49" s="27">
        <f>'Raw Plate Reader Measurements'!$N$30</f>
        <v>0.42159999999999997</v>
      </c>
      <c r="F49" s="3"/>
      <c r="G49" s="3"/>
      <c r="I49" s="27">
        <f>'Raw Plate Reader Measurements'!$C$27</f>
        <v>878.947</v>
      </c>
      <c r="J49" s="27">
        <f>'Raw Plate Reader Measurements'!$C$28</f>
        <v>806.08199999999999</v>
      </c>
      <c r="K49" s="27">
        <f>'Raw Plate Reader Measurements'!$C$29</f>
        <v>833.51599999999996</v>
      </c>
      <c r="L49" s="27">
        <f>'Raw Plate Reader Measurements'!$C$30</f>
        <v>851.27599999999995</v>
      </c>
      <c r="M49" s="3"/>
      <c r="N49" s="3"/>
      <c r="P49" s="4">
        <f t="shared" si="81"/>
        <v>0.35869999999999996</v>
      </c>
      <c r="Q49" s="4">
        <f t="shared" si="82"/>
        <v>0.33289999999999997</v>
      </c>
      <c r="R49" s="4">
        <f t="shared" si="83"/>
        <v>0.33999999999999997</v>
      </c>
      <c r="S49" s="4">
        <f t="shared" si="84"/>
        <v>0.34209999999999996</v>
      </c>
      <c r="T49" s="4" t="str">
        <f t="shared" si="85"/>
        <v>---</v>
      </c>
      <c r="U49" s="4" t="str">
        <f t="shared" si="86"/>
        <v>---</v>
      </c>
      <c r="W49" s="4">
        <f t="shared" si="87"/>
        <v>781.80074999999999</v>
      </c>
      <c r="X49" s="4">
        <f t="shared" si="88"/>
        <v>708.93574999999998</v>
      </c>
      <c r="Y49" s="4">
        <f t="shared" si="89"/>
        <v>736.36974999999995</v>
      </c>
      <c r="Z49" s="4">
        <f t="shared" si="90"/>
        <v>754.12974999999994</v>
      </c>
      <c r="AA49" s="4" t="str">
        <f t="shared" si="91"/>
        <v>---</v>
      </c>
      <c r="AB49" s="4" t="str">
        <f t="shared" si="92"/>
        <v>---</v>
      </c>
      <c r="AC49" s="12"/>
      <c r="AD49" s="15">
        <f t="shared" si="93"/>
        <v>0.24457141234457314</v>
      </c>
      <c r="AE49" s="15">
        <f t="shared" si="94"/>
        <v>0.23896487399688524</v>
      </c>
      <c r="AF49" s="15">
        <f t="shared" si="95"/>
        <v>0.24302894849155984</v>
      </c>
      <c r="AG49" s="15">
        <f t="shared" si="96"/>
        <v>0.24736257038119608</v>
      </c>
      <c r="AH49" s="15" t="str">
        <f t="shared" si="97"/>
        <v>---</v>
      </c>
      <c r="AI49" s="15" t="str">
        <f t="shared" si="98"/>
        <v>---</v>
      </c>
      <c r="AJ49" s="12"/>
      <c r="AK49" s="15">
        <f t="shared" ref="AK49:AK62" si="104">AVERAGE(AD49:AI49)</f>
        <v>0.2434819513035536</v>
      </c>
      <c r="AL49" s="15">
        <f t="shared" ref="AL49:AL62" si="105">STDEV(AD49:AI49)</f>
        <v>3.5050120650174993E-3</v>
      </c>
      <c r="AM49" s="15">
        <f t="shared" ref="AM49:AM62" si="106">GEOMEAN(AD49:AI49)</f>
        <v>0.24346298253838744</v>
      </c>
      <c r="AN49" s="14">
        <f t="shared" ref="AN49:AN62" si="107">EXP(STDEV(AP49:AU49))</f>
        <v>1.0145276221874535</v>
      </c>
      <c r="AP49" s="15">
        <f t="shared" ref="AP49:AP62" si="108">IF(ISNUMBER(AD49),LN(AD49),"---")</f>
        <v>-1.408247937683889</v>
      </c>
      <c r="AQ49" s="15">
        <f t="shared" si="99"/>
        <v>-1.4314387085762112</v>
      </c>
      <c r="AR49" s="15">
        <f t="shared" si="100"/>
        <v>-1.4145747131420587</v>
      </c>
      <c r="AS49" s="15">
        <f t="shared" si="101"/>
        <v>-1.3969001223806161</v>
      </c>
      <c r="AT49" s="15" t="str">
        <f t="shared" si="102"/>
        <v>---</v>
      </c>
      <c r="AU49" s="15" t="str">
        <f t="shared" si="103"/>
        <v>---</v>
      </c>
    </row>
    <row r="50" spans="1:47" x14ac:dyDescent="0.25">
      <c r="A50" t="s">
        <v>47</v>
      </c>
      <c r="B50" s="27">
        <f>'Raw Plate Reader Measurements'!$N$31</f>
        <v>0.58009999999999995</v>
      </c>
      <c r="C50" s="27">
        <f>'Raw Plate Reader Measurements'!$N$32</f>
        <v>0.35880000000000001</v>
      </c>
      <c r="D50" s="27">
        <f>'Raw Plate Reader Measurements'!$N$33</f>
        <v>0.26590000000000003</v>
      </c>
      <c r="E50" s="27">
        <f>'Raw Plate Reader Measurements'!$N$34</f>
        <v>0.57569999999999999</v>
      </c>
      <c r="F50" s="3"/>
      <c r="G50" s="3"/>
      <c r="I50" s="27">
        <f>'Raw Plate Reader Measurements'!$C$31</f>
        <v>1395.7329999999999</v>
      </c>
      <c r="J50" s="27">
        <f>'Raw Plate Reader Measurements'!$C$32</f>
        <v>845.25099999999998</v>
      </c>
      <c r="K50" s="27">
        <f>'Raw Plate Reader Measurements'!$C$33</f>
        <v>780.65</v>
      </c>
      <c r="L50" s="27">
        <f>'Raw Plate Reader Measurements'!$C$34</f>
        <v>1349.0830000000001</v>
      </c>
      <c r="M50" s="3"/>
      <c r="N50" s="3"/>
      <c r="P50" s="4">
        <f t="shared" si="81"/>
        <v>0.50059999999999993</v>
      </c>
      <c r="Q50" s="4">
        <f t="shared" si="82"/>
        <v>0.27929999999999999</v>
      </c>
      <c r="R50" s="4">
        <f t="shared" si="83"/>
        <v>0.18640000000000001</v>
      </c>
      <c r="S50" s="4">
        <f t="shared" si="84"/>
        <v>0.49619999999999997</v>
      </c>
      <c r="T50" s="4" t="str">
        <f t="shared" si="85"/>
        <v>---</v>
      </c>
      <c r="U50" s="4" t="str">
        <f t="shared" si="86"/>
        <v>---</v>
      </c>
      <c r="W50" s="4">
        <f t="shared" si="87"/>
        <v>1298.5867499999999</v>
      </c>
      <c r="X50" s="4">
        <f t="shared" si="88"/>
        <v>748.10474999999997</v>
      </c>
      <c r="Y50" s="4">
        <f t="shared" si="89"/>
        <v>683.50374999999997</v>
      </c>
      <c r="Z50" s="4">
        <f t="shared" si="90"/>
        <v>1251.9367500000001</v>
      </c>
      <c r="AA50" s="4" t="str">
        <f t="shared" si="91"/>
        <v>---</v>
      </c>
      <c r="AB50" s="4" t="str">
        <f t="shared" si="92"/>
        <v>---</v>
      </c>
      <c r="AC50" s="12"/>
      <c r="AD50" s="15">
        <f t="shared" si="93"/>
        <v>0.29108585874353371</v>
      </c>
      <c r="AE50" s="15">
        <f t="shared" si="94"/>
        <v>0.30056088581574658</v>
      </c>
      <c r="AF50" s="15">
        <f t="shared" si="95"/>
        <v>0.41146791799498805</v>
      </c>
      <c r="AG50" s="15">
        <f t="shared" si="96"/>
        <v>0.28311743411577045</v>
      </c>
      <c r="AH50" s="15" t="str">
        <f t="shared" si="97"/>
        <v>---</v>
      </c>
      <c r="AI50" s="15" t="str">
        <f t="shared" si="98"/>
        <v>---</v>
      </c>
      <c r="AJ50" s="12"/>
      <c r="AK50" s="15">
        <f t="shared" si="104"/>
        <v>0.32155802416750973</v>
      </c>
      <c r="AL50" s="15">
        <f t="shared" si="105"/>
        <v>6.0362517774370163E-2</v>
      </c>
      <c r="AM50" s="15">
        <f t="shared" si="106"/>
        <v>0.31773425633121072</v>
      </c>
      <c r="AN50" s="14">
        <f t="shared" si="107"/>
        <v>1.1901348154757876</v>
      </c>
      <c r="AP50" s="15">
        <f t="shared" si="108"/>
        <v>-1.2341370080998801</v>
      </c>
      <c r="AQ50" s="15">
        <f t="shared" si="99"/>
        <v>-1.2021049305030844</v>
      </c>
      <c r="AR50" s="15">
        <f t="shared" si="100"/>
        <v>-0.88802422546450377</v>
      </c>
      <c r="AS50" s="15">
        <f t="shared" si="101"/>
        <v>-1.2618935058718039</v>
      </c>
      <c r="AT50" s="15" t="str">
        <f t="shared" si="102"/>
        <v>---</v>
      </c>
      <c r="AU50" s="15" t="str">
        <f t="shared" si="103"/>
        <v>---</v>
      </c>
    </row>
    <row r="51" spans="1:47" x14ac:dyDescent="0.25">
      <c r="A51" t="s">
        <v>50</v>
      </c>
      <c r="B51" s="27">
        <f>'Raw Plate Reader Measurements'!$O$27</f>
        <v>0.1065</v>
      </c>
      <c r="C51" s="27">
        <f>'Raw Plate Reader Measurements'!$O$28</f>
        <v>0.1077</v>
      </c>
      <c r="D51" s="27">
        <f>'Raw Plate Reader Measurements'!$O$29</f>
        <v>0.1046</v>
      </c>
      <c r="E51" s="27">
        <f>'Raw Plate Reader Measurements'!$O$30</f>
        <v>0.1079</v>
      </c>
      <c r="F51" s="3"/>
      <c r="G51" s="3"/>
      <c r="I51" s="27">
        <f>'Raw Plate Reader Measurements'!$D$27</f>
        <v>912.98500000000001</v>
      </c>
      <c r="J51" s="27">
        <f>'Raw Plate Reader Measurements'!$D$28</f>
        <v>892.52099999999996</v>
      </c>
      <c r="K51" s="27">
        <f>'Raw Plate Reader Measurements'!$D$29</f>
        <v>884.92100000000005</v>
      </c>
      <c r="L51" s="27">
        <f>'Raw Plate Reader Measurements'!$D$30</f>
        <v>871.49599999999998</v>
      </c>
      <c r="M51" s="3"/>
      <c r="N51" s="3"/>
      <c r="P51" s="4">
        <f t="shared" si="81"/>
        <v>2.6999999999999996E-2</v>
      </c>
      <c r="Q51" s="4">
        <f t="shared" si="82"/>
        <v>2.8200000000000003E-2</v>
      </c>
      <c r="R51" s="4">
        <f t="shared" si="83"/>
        <v>2.5099999999999997E-2</v>
      </c>
      <c r="S51" s="4">
        <f t="shared" si="84"/>
        <v>2.8399999999999995E-2</v>
      </c>
      <c r="T51" s="4" t="str">
        <f t="shared" si="85"/>
        <v>---</v>
      </c>
      <c r="U51" s="4" t="str">
        <f t="shared" si="86"/>
        <v>---</v>
      </c>
      <c r="W51" s="4">
        <f t="shared" si="87"/>
        <v>815.83875</v>
      </c>
      <c r="X51" s="4">
        <f t="shared" si="88"/>
        <v>795.37474999999995</v>
      </c>
      <c r="Y51" s="4">
        <f t="shared" si="89"/>
        <v>787.77475000000004</v>
      </c>
      <c r="Z51" s="4">
        <f t="shared" si="90"/>
        <v>774.34974999999997</v>
      </c>
      <c r="AA51" s="4" t="str">
        <f t="shared" si="91"/>
        <v>---</v>
      </c>
      <c r="AB51" s="4" t="str">
        <f t="shared" si="92"/>
        <v>---</v>
      </c>
      <c r="AD51" s="15">
        <f t="shared" si="93"/>
        <v>3.3906389800120826</v>
      </c>
      <c r="AE51" s="15">
        <f t="shared" si="94"/>
        <v>3.1649268509439668</v>
      </c>
      <c r="AF51" s="15">
        <f t="shared" si="95"/>
        <v>3.5218375574859686</v>
      </c>
      <c r="AG51" s="15">
        <f t="shared" si="96"/>
        <v>3.0595658717269951</v>
      </c>
      <c r="AH51" s="15" t="str">
        <f t="shared" si="97"/>
        <v>---</v>
      </c>
      <c r="AI51" s="15" t="str">
        <f t="shared" si="98"/>
        <v>---</v>
      </c>
      <c r="AK51" s="15">
        <f t="shared" si="104"/>
        <v>3.2842423150422535</v>
      </c>
      <c r="AL51" s="15">
        <f t="shared" si="105"/>
        <v>0.21014870425675078</v>
      </c>
      <c r="AM51" s="15">
        <f t="shared" si="106"/>
        <v>3.2792051619814075</v>
      </c>
      <c r="AN51" s="14">
        <f t="shared" si="107"/>
        <v>1.0660609052201773</v>
      </c>
      <c r="AP51" s="15">
        <f t="shared" si="108"/>
        <v>1.2210183933094916</v>
      </c>
      <c r="AQ51" s="15">
        <f t="shared" si="99"/>
        <v>1.152129943463011</v>
      </c>
      <c r="AR51" s="15">
        <f t="shared" si="100"/>
        <v>1.2589828867746808</v>
      </c>
      <c r="AS51" s="15">
        <f t="shared" si="101"/>
        <v>1.1182730339148654</v>
      </c>
      <c r="AT51" s="15" t="str">
        <f t="shared" si="102"/>
        <v>---</v>
      </c>
      <c r="AU51" s="15" t="str">
        <f t="shared" si="103"/>
        <v>---</v>
      </c>
    </row>
    <row r="52" spans="1:47" x14ac:dyDescent="0.25">
      <c r="A52" t="s">
        <v>48</v>
      </c>
      <c r="B52" s="27">
        <f>'Raw Plate Reader Measurements'!$O$31</f>
        <v>9.0700000000000003E-2</v>
      </c>
      <c r="C52" s="27">
        <f>'Raw Plate Reader Measurements'!$O$32</f>
        <v>0.1118</v>
      </c>
      <c r="D52" s="27">
        <f>'Raw Plate Reader Measurements'!$O$33</f>
        <v>0.11559999999999999</v>
      </c>
      <c r="E52" s="27">
        <f>'Raw Plate Reader Measurements'!$O$34</f>
        <v>0.1108</v>
      </c>
      <c r="F52" s="3"/>
      <c r="G52" s="3"/>
      <c r="I52" s="27">
        <f>'Raw Plate Reader Measurements'!$D$31</f>
        <v>835.971</v>
      </c>
      <c r="J52" s="27">
        <f>'Raw Plate Reader Measurements'!$D$32</f>
        <v>1043.579</v>
      </c>
      <c r="K52" s="27">
        <f>'Raw Plate Reader Measurements'!$D$33</f>
        <v>1055.7270000000001</v>
      </c>
      <c r="L52" s="27">
        <f>'Raw Plate Reader Measurements'!$D$34</f>
        <v>975.05399999999997</v>
      </c>
      <c r="M52" s="3"/>
      <c r="N52" s="3"/>
      <c r="P52" s="4">
        <f t="shared" si="81"/>
        <v>1.1200000000000002E-2</v>
      </c>
      <c r="Q52" s="4">
        <f t="shared" si="82"/>
        <v>3.2299999999999995E-2</v>
      </c>
      <c r="R52" s="4">
        <f t="shared" si="83"/>
        <v>3.6099999999999993E-2</v>
      </c>
      <c r="S52" s="4">
        <f t="shared" si="84"/>
        <v>3.1299999999999994E-2</v>
      </c>
      <c r="T52" s="4" t="str">
        <f t="shared" si="85"/>
        <v>---</v>
      </c>
      <c r="U52" s="4" t="str">
        <f t="shared" si="86"/>
        <v>---</v>
      </c>
      <c r="W52" s="4">
        <f t="shared" si="87"/>
        <v>738.82474999999999</v>
      </c>
      <c r="X52" s="4">
        <f t="shared" si="88"/>
        <v>946.43274999999994</v>
      </c>
      <c r="Y52" s="4">
        <f t="shared" si="89"/>
        <v>958.58075000000008</v>
      </c>
      <c r="Z52" s="4">
        <f t="shared" si="90"/>
        <v>877.90774999999996</v>
      </c>
      <c r="AA52" s="4" t="str">
        <f t="shared" si="91"/>
        <v>---</v>
      </c>
      <c r="AB52" s="4" t="str">
        <f t="shared" si="92"/>
        <v>---</v>
      </c>
      <c r="AD52" s="15">
        <f t="shared" si="93"/>
        <v>7.4022610727070974</v>
      </c>
      <c r="AE52" s="15">
        <f t="shared" si="94"/>
        <v>3.2879728531756496</v>
      </c>
      <c r="AF52" s="15">
        <f t="shared" si="95"/>
        <v>2.9796310197870479</v>
      </c>
      <c r="AG52" s="15">
        <f t="shared" si="96"/>
        <v>3.1473535485539106</v>
      </c>
      <c r="AH52" s="15" t="str">
        <f t="shared" si="97"/>
        <v>---</v>
      </c>
      <c r="AI52" s="15" t="str">
        <f t="shared" si="98"/>
        <v>---</v>
      </c>
      <c r="AK52" s="15">
        <f t="shared" si="104"/>
        <v>4.2043046235559265</v>
      </c>
      <c r="AL52" s="15">
        <f t="shared" si="105"/>
        <v>2.1356935153709045</v>
      </c>
      <c r="AM52" s="15">
        <f t="shared" si="106"/>
        <v>3.8868712915519548</v>
      </c>
      <c r="AN52" s="14">
        <f t="shared" si="107"/>
        <v>1.5393178018344542</v>
      </c>
      <c r="AP52" s="15">
        <f t="shared" si="108"/>
        <v>2.0017855039049417</v>
      </c>
      <c r="AQ52" s="15">
        <f t="shared" si="99"/>
        <v>1.1902712208264099</v>
      </c>
      <c r="AR52" s="15">
        <f t="shared" si="100"/>
        <v>1.0917994739877181</v>
      </c>
      <c r="AS52" s="15">
        <f t="shared" si="101"/>
        <v>1.1465619564031331</v>
      </c>
      <c r="AT52" s="15" t="str">
        <f t="shared" si="102"/>
        <v>---</v>
      </c>
      <c r="AU52" s="15" t="str">
        <f t="shared" si="103"/>
        <v>---</v>
      </c>
    </row>
    <row r="53" spans="1:47" x14ac:dyDescent="0.25">
      <c r="A53" t="s">
        <v>49</v>
      </c>
      <c r="B53" s="27">
        <f>'Raw Plate Reader Measurements'!$P$27</f>
        <v>0.44569999999999999</v>
      </c>
      <c r="C53" s="27">
        <f>'Raw Plate Reader Measurements'!$P$28</f>
        <v>0.36849999999999999</v>
      </c>
      <c r="D53" s="27">
        <f>'Raw Plate Reader Measurements'!$P$29</f>
        <v>0.32379999999999998</v>
      </c>
      <c r="E53" s="27">
        <f>'Raw Plate Reader Measurements'!$P$30</f>
        <v>0.37869999999999998</v>
      </c>
      <c r="F53" s="3"/>
      <c r="G53" s="3"/>
      <c r="I53" s="27">
        <f>'Raw Plate Reader Measurements'!$E$27</f>
        <v>1024.626</v>
      </c>
      <c r="J53" s="27">
        <f>'Raw Plate Reader Measurements'!$E$28</f>
        <v>933.06500000000005</v>
      </c>
      <c r="K53" s="27">
        <f>'Raw Plate Reader Measurements'!$E$29</f>
        <v>899.59400000000005</v>
      </c>
      <c r="L53" s="27">
        <f>'Raw Plate Reader Measurements'!$E$30</f>
        <v>905.96699999999998</v>
      </c>
      <c r="M53" s="3"/>
      <c r="N53" s="3"/>
      <c r="P53" s="4">
        <f t="shared" si="81"/>
        <v>0.36619999999999997</v>
      </c>
      <c r="Q53" s="4">
        <f t="shared" si="82"/>
        <v>0.28899999999999998</v>
      </c>
      <c r="R53" s="4">
        <f t="shared" si="83"/>
        <v>0.24429999999999996</v>
      </c>
      <c r="S53" s="4">
        <f t="shared" si="84"/>
        <v>0.29919999999999997</v>
      </c>
      <c r="T53" s="4" t="str">
        <f t="shared" si="85"/>
        <v>---</v>
      </c>
      <c r="U53" s="4" t="str">
        <f t="shared" si="86"/>
        <v>---</v>
      </c>
      <c r="W53" s="4">
        <f t="shared" si="87"/>
        <v>927.47974999999997</v>
      </c>
      <c r="X53" s="4">
        <f t="shared" si="88"/>
        <v>835.91875000000005</v>
      </c>
      <c r="Y53" s="4">
        <f t="shared" si="89"/>
        <v>802.44775000000004</v>
      </c>
      <c r="Z53" s="4">
        <f t="shared" si="90"/>
        <v>808.82074999999998</v>
      </c>
      <c r="AA53" s="4" t="str">
        <f t="shared" si="91"/>
        <v>---</v>
      </c>
      <c r="AB53" s="4" t="str">
        <f t="shared" si="92"/>
        <v>---</v>
      </c>
      <c r="AD53" s="15">
        <f t="shared" si="93"/>
        <v>0.28420196854915147</v>
      </c>
      <c r="AE53" s="15">
        <f t="shared" si="94"/>
        <v>0.32456912854362518</v>
      </c>
      <c r="AF53" s="15">
        <f t="shared" si="95"/>
        <v>0.36858213568258252</v>
      </c>
      <c r="AG53" s="15">
        <f t="shared" si="96"/>
        <v>0.30334139570053387</v>
      </c>
      <c r="AH53" s="15" t="str">
        <f t="shared" si="97"/>
        <v>---</v>
      </c>
      <c r="AI53" s="15" t="str">
        <f t="shared" si="98"/>
        <v>---</v>
      </c>
      <c r="AK53" s="15">
        <f t="shared" si="104"/>
        <v>0.32017365711897328</v>
      </c>
      <c r="AL53" s="15">
        <f t="shared" si="105"/>
        <v>3.6239887641985866E-2</v>
      </c>
      <c r="AM53" s="15">
        <f t="shared" si="106"/>
        <v>0.3186765182084168</v>
      </c>
      <c r="AN53" s="14">
        <f t="shared" si="107"/>
        <v>1.1175285360968972</v>
      </c>
      <c r="AP53" s="15">
        <f t="shared" si="108"/>
        <v>-1.2580701367099398</v>
      </c>
      <c r="AQ53" s="15">
        <f t="shared" si="99"/>
        <v>-1.1252567345747841</v>
      </c>
      <c r="AR53" s="15">
        <f t="shared" si="100"/>
        <v>-0.99809170024215865</v>
      </c>
      <c r="AS53" s="15">
        <f t="shared" si="101"/>
        <v>-1.1928963892600433</v>
      </c>
      <c r="AT53" s="15" t="str">
        <f t="shared" si="102"/>
        <v>---</v>
      </c>
      <c r="AU53" s="15" t="str">
        <f t="shared" si="103"/>
        <v>---</v>
      </c>
    </row>
    <row r="54" spans="1:47" x14ac:dyDescent="0.25">
      <c r="A54" t="s">
        <v>51</v>
      </c>
      <c r="B54" s="27">
        <f>'Raw Plate Reader Measurements'!$P$31</f>
        <v>0.4073</v>
      </c>
      <c r="C54" s="27">
        <f>'Raw Plate Reader Measurements'!$P$32</f>
        <v>0.36620000000000003</v>
      </c>
      <c r="D54" s="27">
        <f>'Raw Plate Reader Measurements'!$P$33</f>
        <v>0.35320000000000001</v>
      </c>
      <c r="E54" s="27">
        <f>'Raw Plate Reader Measurements'!$P$34</f>
        <v>0.38469999999999999</v>
      </c>
      <c r="F54" s="3"/>
      <c r="G54" s="3"/>
      <c r="I54" s="27">
        <f>'Raw Plate Reader Measurements'!$E$31</f>
        <v>767.58399999999995</v>
      </c>
      <c r="J54" s="27">
        <f>'Raw Plate Reader Measurements'!$E$32</f>
        <v>738.31500000000005</v>
      </c>
      <c r="K54" s="27">
        <f>'Raw Plate Reader Measurements'!$E$33</f>
        <v>731.54100000000005</v>
      </c>
      <c r="L54" s="27">
        <f>'Raw Plate Reader Measurements'!$E$34</f>
        <v>780.78200000000004</v>
      </c>
      <c r="M54" s="3"/>
      <c r="N54" s="3"/>
      <c r="P54" s="4">
        <f t="shared" si="81"/>
        <v>0.32779999999999998</v>
      </c>
      <c r="Q54" s="4">
        <f t="shared" si="82"/>
        <v>0.28670000000000001</v>
      </c>
      <c r="R54" s="4">
        <f t="shared" si="83"/>
        <v>0.2737</v>
      </c>
      <c r="S54" s="4">
        <f t="shared" si="84"/>
        <v>0.30519999999999997</v>
      </c>
      <c r="T54" s="4" t="str">
        <f t="shared" si="85"/>
        <v>---</v>
      </c>
      <c r="U54" s="4" t="str">
        <f t="shared" si="86"/>
        <v>---</v>
      </c>
      <c r="W54" s="4">
        <f t="shared" si="87"/>
        <v>670.43774999999994</v>
      </c>
      <c r="X54" s="4">
        <f t="shared" si="88"/>
        <v>641.16875000000005</v>
      </c>
      <c r="Y54" s="4">
        <f t="shared" si="89"/>
        <v>634.39475000000004</v>
      </c>
      <c r="Z54" s="4">
        <f t="shared" si="90"/>
        <v>683.63575000000003</v>
      </c>
      <c r="AA54" s="4" t="str">
        <f t="shared" si="91"/>
        <v>---</v>
      </c>
      <c r="AB54" s="4" t="str">
        <f t="shared" si="92"/>
        <v>---</v>
      </c>
      <c r="AD54" s="15">
        <f t="shared" si="93"/>
        <v>0.22950412520583291</v>
      </c>
      <c r="AE54" s="15">
        <f t="shared" si="94"/>
        <v>0.25094909833006551</v>
      </c>
      <c r="AF54" s="15">
        <f t="shared" si="95"/>
        <v>0.26009126583328512</v>
      </c>
      <c r="AG54" s="15">
        <f t="shared" si="96"/>
        <v>0.25135134978914225</v>
      </c>
      <c r="AH54" s="15" t="str">
        <f t="shared" si="97"/>
        <v>---</v>
      </c>
      <c r="AI54" s="15" t="str">
        <f t="shared" si="98"/>
        <v>---</v>
      </c>
      <c r="AK54" s="15">
        <f t="shared" si="104"/>
        <v>0.24797395978958142</v>
      </c>
      <c r="AL54" s="15">
        <f t="shared" si="105"/>
        <v>1.3015658618909996E-2</v>
      </c>
      <c r="AM54" s="15">
        <f t="shared" si="106"/>
        <v>0.24771127886251554</v>
      </c>
      <c r="AN54" s="14">
        <f t="shared" si="107"/>
        <v>1.0549613321110285</v>
      </c>
      <c r="AP54" s="15">
        <f t="shared" si="108"/>
        <v>-1.4718342748899966</v>
      </c>
      <c r="AQ54" s="15">
        <f t="shared" si="99"/>
        <v>-1.3825051559138877</v>
      </c>
      <c r="AR54" s="15">
        <f t="shared" si="100"/>
        <v>-1.346722687124859</v>
      </c>
      <c r="AS54" s="15">
        <f t="shared" si="101"/>
        <v>-1.3809035187002547</v>
      </c>
      <c r="AT54" s="15" t="str">
        <f t="shared" si="102"/>
        <v>---</v>
      </c>
      <c r="AU54" s="15" t="str">
        <f t="shared" si="103"/>
        <v>---</v>
      </c>
    </row>
    <row r="55" spans="1:47" x14ac:dyDescent="0.25">
      <c r="A55" t="s">
        <v>52</v>
      </c>
      <c r="B55" s="27">
        <f>'Raw Plate Reader Measurements'!$Q$27</f>
        <v>0.32769999999999999</v>
      </c>
      <c r="C55" s="27">
        <f>'Raw Plate Reader Measurements'!$Q$28</f>
        <v>0.37240000000000001</v>
      </c>
      <c r="D55" s="27">
        <f>'Raw Plate Reader Measurements'!$Q$29</f>
        <v>0.3483</v>
      </c>
      <c r="E55" s="27">
        <f>'Raw Plate Reader Measurements'!$Q$30</f>
        <v>0.33179999999999998</v>
      </c>
      <c r="F55" s="3"/>
      <c r="G55" s="3"/>
      <c r="I55" s="27">
        <f>'Raw Plate Reader Measurements'!$F$27</f>
        <v>85.623999999999995</v>
      </c>
      <c r="J55" s="27">
        <f>'Raw Plate Reader Measurements'!$F$28</f>
        <v>111.53</v>
      </c>
      <c r="K55" s="27">
        <f>'Raw Plate Reader Measurements'!$F$29</f>
        <v>107.94499999999999</v>
      </c>
      <c r="L55" s="27">
        <f>'Raw Plate Reader Measurements'!$F$30</f>
        <v>99.525999999999996</v>
      </c>
      <c r="M55" s="3"/>
      <c r="N55" s="3"/>
      <c r="P55" s="4">
        <f t="shared" si="81"/>
        <v>0.24819999999999998</v>
      </c>
      <c r="Q55" s="4">
        <f t="shared" si="82"/>
        <v>0.29289999999999999</v>
      </c>
      <c r="R55" s="4">
        <f t="shared" si="83"/>
        <v>0.26879999999999998</v>
      </c>
      <c r="S55" s="4">
        <f t="shared" si="84"/>
        <v>0.25229999999999997</v>
      </c>
      <c r="T55" s="4" t="str">
        <f t="shared" si="85"/>
        <v>---</v>
      </c>
      <c r="U55" s="4" t="str">
        <f t="shared" si="86"/>
        <v>---</v>
      </c>
      <c r="W55" s="4">
        <f t="shared" si="87"/>
        <v>-11.522250000000014</v>
      </c>
      <c r="X55" s="4">
        <f t="shared" si="88"/>
        <v>14.383749999999992</v>
      </c>
      <c r="Y55" s="4">
        <f t="shared" si="89"/>
        <v>10.798749999999984</v>
      </c>
      <c r="Z55" s="4">
        <f t="shared" si="90"/>
        <v>2.3797499999999872</v>
      </c>
      <c r="AA55" s="4" t="str">
        <f t="shared" si="91"/>
        <v>---</v>
      </c>
      <c r="AB55" s="4" t="str">
        <f t="shared" si="92"/>
        <v>---</v>
      </c>
      <c r="AD55" s="15">
        <f t="shared" si="93"/>
        <v>-5.2092656153312098E-3</v>
      </c>
      <c r="AE55" s="15">
        <f t="shared" si="94"/>
        <v>5.5105346794811581E-3</v>
      </c>
      <c r="AF55" s="15">
        <f t="shared" si="95"/>
        <v>4.5080135015608501E-3</v>
      </c>
      <c r="AG55" s="15">
        <f t="shared" si="96"/>
        <v>1.0584127684422115E-3</v>
      </c>
      <c r="AH55" s="15" t="str">
        <f t="shared" si="97"/>
        <v>---</v>
      </c>
      <c r="AI55" s="15" t="str">
        <f t="shared" si="98"/>
        <v>---</v>
      </c>
      <c r="AK55" s="15">
        <f t="shared" si="104"/>
        <v>1.4669238335382525E-3</v>
      </c>
      <c r="AL55" s="15">
        <f t="shared" si="105"/>
        <v>4.842086392244661E-3</v>
      </c>
      <c r="AM55" s="15" t="e">
        <f t="shared" si="106"/>
        <v>#NUM!</v>
      </c>
      <c r="AN55" s="14" t="e">
        <f t="shared" si="107"/>
        <v>#NUM!</v>
      </c>
      <c r="AP55" s="15" t="e">
        <f t="shared" si="108"/>
        <v>#NUM!</v>
      </c>
      <c r="AQ55" s="15">
        <f t="shared" si="99"/>
        <v>-5.2010936225068392</v>
      </c>
      <c r="AR55" s="15">
        <f t="shared" si="100"/>
        <v>-5.401898687786721</v>
      </c>
      <c r="AS55" s="15">
        <f t="shared" si="101"/>
        <v>-6.850984881326422</v>
      </c>
      <c r="AT55" s="15" t="str">
        <f t="shared" si="102"/>
        <v>---</v>
      </c>
      <c r="AU55" s="15" t="str">
        <f t="shared" si="103"/>
        <v>---</v>
      </c>
    </row>
    <row r="56" spans="1:47" x14ac:dyDescent="0.25">
      <c r="A56" t="s">
        <v>53</v>
      </c>
      <c r="B56" s="27">
        <f>'Raw Plate Reader Measurements'!$Q$31</f>
        <v>0.3871</v>
      </c>
      <c r="C56" s="27">
        <f>'Raw Plate Reader Measurements'!$Q$32</f>
        <v>0.2984</v>
      </c>
      <c r="D56" s="27">
        <f>'Raw Plate Reader Measurements'!$Q$33</f>
        <v>0.38109999999999999</v>
      </c>
      <c r="E56" s="27">
        <f>'Raw Plate Reader Measurements'!$Q$34</f>
        <v>0.22389999999999999</v>
      </c>
      <c r="F56" s="3"/>
      <c r="G56" s="3"/>
      <c r="I56" s="27">
        <f>'Raw Plate Reader Measurements'!$F$31</f>
        <v>108.634</v>
      </c>
      <c r="J56" s="27">
        <f>'Raw Plate Reader Measurements'!$F$32</f>
        <v>79.195999999999998</v>
      </c>
      <c r="K56" s="27">
        <f>'Raw Plate Reader Measurements'!$F$33</f>
        <v>109.303</v>
      </c>
      <c r="L56" s="27">
        <f>'Raw Plate Reader Measurements'!$F$34</f>
        <v>54.963999999999999</v>
      </c>
      <c r="M56" s="3"/>
      <c r="N56" s="3"/>
      <c r="P56" s="4">
        <f t="shared" si="81"/>
        <v>0.30759999999999998</v>
      </c>
      <c r="Q56" s="4">
        <f t="shared" si="82"/>
        <v>0.21889999999999998</v>
      </c>
      <c r="R56" s="4">
        <f t="shared" si="83"/>
        <v>0.30159999999999998</v>
      </c>
      <c r="S56" s="4">
        <f t="shared" si="84"/>
        <v>0.14439999999999997</v>
      </c>
      <c r="T56" s="4" t="str">
        <f t="shared" si="85"/>
        <v>---</v>
      </c>
      <c r="U56" s="4" t="str">
        <f t="shared" si="86"/>
        <v>---</v>
      </c>
      <c r="W56" s="4">
        <f t="shared" si="87"/>
        <v>11.487749999999991</v>
      </c>
      <c r="X56" s="4">
        <f t="shared" si="88"/>
        <v>-17.950250000000011</v>
      </c>
      <c r="Y56" s="4">
        <f t="shared" si="89"/>
        <v>12.156749999999988</v>
      </c>
      <c r="Z56" s="4">
        <f t="shared" si="90"/>
        <v>-42.18225000000001</v>
      </c>
      <c r="AA56" s="4" t="str">
        <f t="shared" si="91"/>
        <v>---</v>
      </c>
      <c r="AB56" s="4" t="str">
        <f t="shared" si="92"/>
        <v>---</v>
      </c>
      <c r="AD56" s="15">
        <f t="shared" si="93"/>
        <v>4.1907295082186094E-3</v>
      </c>
      <c r="AE56" s="15">
        <f t="shared" si="94"/>
        <v>-9.2016503242510379E-3</v>
      </c>
      <c r="AF56" s="15">
        <f t="shared" si="95"/>
        <v>4.5230056881383476E-3</v>
      </c>
      <c r="AG56" s="15">
        <f t="shared" si="96"/>
        <v>-3.2779591230162983E-2</v>
      </c>
      <c r="AH56" s="15" t="str">
        <f t="shared" si="97"/>
        <v>---</v>
      </c>
      <c r="AI56" s="15" t="str">
        <f t="shared" si="98"/>
        <v>---</v>
      </c>
      <c r="AK56" s="15">
        <f t="shared" si="104"/>
        <v>-8.3168765895142664E-3</v>
      </c>
      <c r="AL56" s="15">
        <f t="shared" si="105"/>
        <v>1.7516754069095405E-2</v>
      </c>
      <c r="AM56" s="15" t="e">
        <f t="shared" si="106"/>
        <v>#NUM!</v>
      </c>
      <c r="AN56" s="14" t="e">
        <f t="shared" si="107"/>
        <v>#NUM!</v>
      </c>
      <c r="AP56" s="15">
        <f t="shared" si="108"/>
        <v>-5.4748804532295354</v>
      </c>
      <c r="AQ56" s="15" t="e">
        <f t="shared" si="99"/>
        <v>#NUM!</v>
      </c>
      <c r="AR56" s="15">
        <f t="shared" si="100"/>
        <v>-5.3985785308842269</v>
      </c>
      <c r="AS56" s="15" t="e">
        <f t="shared" si="101"/>
        <v>#NUM!</v>
      </c>
      <c r="AT56" s="15" t="str">
        <f t="shared" si="102"/>
        <v>---</v>
      </c>
      <c r="AU56" s="15" t="str">
        <f t="shared" si="103"/>
        <v>---</v>
      </c>
    </row>
    <row r="57" spans="1:47" x14ac:dyDescent="0.25">
      <c r="A57" t="s">
        <v>54</v>
      </c>
      <c r="B57" s="27">
        <f>'Raw Plate Reader Measurements'!$R$27</f>
        <v>0.41420000000000001</v>
      </c>
      <c r="C57" s="27">
        <f>'Raw Plate Reader Measurements'!$R$28</f>
        <v>0.28670000000000001</v>
      </c>
      <c r="D57" s="27">
        <f>'Raw Plate Reader Measurements'!$R$29</f>
        <v>0.2457</v>
      </c>
      <c r="E57" s="27">
        <f>'Raw Plate Reader Measurements'!$R$30</f>
        <v>0.24349999999999999</v>
      </c>
      <c r="F57" s="3"/>
      <c r="G57" s="3"/>
      <c r="I57" s="27">
        <f>'Raw Plate Reader Measurements'!$G$27</f>
        <v>755.69799999999998</v>
      </c>
      <c r="J57" s="27">
        <f>'Raw Plate Reader Measurements'!$G$28</f>
        <v>512.02300000000002</v>
      </c>
      <c r="K57" s="27">
        <f>'Raw Plate Reader Measurements'!$G$29</f>
        <v>456.33300000000003</v>
      </c>
      <c r="L57" s="27">
        <f>'Raw Plate Reader Measurements'!$G$30</f>
        <v>398.64299999999997</v>
      </c>
      <c r="M57" s="3"/>
      <c r="N57" s="3"/>
      <c r="P57" s="4">
        <f t="shared" si="81"/>
        <v>0.3347</v>
      </c>
      <c r="Q57" s="4">
        <f t="shared" si="82"/>
        <v>0.2072</v>
      </c>
      <c r="R57" s="4">
        <f t="shared" si="83"/>
        <v>0.16620000000000001</v>
      </c>
      <c r="S57" s="4">
        <f t="shared" si="84"/>
        <v>0.16399999999999998</v>
      </c>
      <c r="T57" s="4" t="str">
        <f t="shared" si="85"/>
        <v>---</v>
      </c>
      <c r="U57" s="4" t="str">
        <f t="shared" si="86"/>
        <v>---</v>
      </c>
      <c r="W57" s="4">
        <f t="shared" si="87"/>
        <v>658.55174999999997</v>
      </c>
      <c r="X57" s="4">
        <f t="shared" si="88"/>
        <v>414.87675000000002</v>
      </c>
      <c r="Y57" s="4">
        <f t="shared" si="89"/>
        <v>359.18675000000002</v>
      </c>
      <c r="Z57" s="4">
        <f t="shared" si="90"/>
        <v>301.49674999999996</v>
      </c>
      <c r="AA57" s="4" t="str">
        <f t="shared" si="91"/>
        <v>---</v>
      </c>
      <c r="AB57" s="4" t="str">
        <f t="shared" si="92"/>
        <v>---</v>
      </c>
      <c r="AD57" s="15">
        <f t="shared" si="93"/>
        <v>0.22078785552322855</v>
      </c>
      <c r="AE57" s="15">
        <f t="shared" si="94"/>
        <v>0.22468306089785672</v>
      </c>
      <c r="AF57" s="15">
        <f t="shared" si="95"/>
        <v>0.24251034735004684</v>
      </c>
      <c r="AG57" s="15">
        <f t="shared" si="96"/>
        <v>0.20629075836414093</v>
      </c>
      <c r="AH57" s="15" t="str">
        <f t="shared" si="97"/>
        <v>---</v>
      </c>
      <c r="AI57" s="15" t="str">
        <f t="shared" si="98"/>
        <v>---</v>
      </c>
      <c r="AK57" s="15">
        <f t="shared" si="104"/>
        <v>0.22356800553381825</v>
      </c>
      <c r="AL57" s="15">
        <f t="shared" si="105"/>
        <v>1.4902887480744776E-2</v>
      </c>
      <c r="AM57" s="15">
        <f t="shared" si="106"/>
        <v>0.2231972758937639</v>
      </c>
      <c r="AN57" s="14">
        <f t="shared" si="107"/>
        <v>1.0687254884087711</v>
      </c>
      <c r="AP57" s="15">
        <f t="shared" si="108"/>
        <v>-1.510552968251162</v>
      </c>
      <c r="AQ57" s="15">
        <f t="shared" si="99"/>
        <v>-1.4930644880447741</v>
      </c>
      <c r="AR57" s="15">
        <f t="shared" si="100"/>
        <v>-1.4167109000301865</v>
      </c>
      <c r="AS57" s="15">
        <f t="shared" si="101"/>
        <v>-1.5784686569798916</v>
      </c>
      <c r="AT57" s="15" t="str">
        <f t="shared" si="102"/>
        <v>---</v>
      </c>
      <c r="AU57" s="15" t="str">
        <f t="shared" si="103"/>
        <v>---</v>
      </c>
    </row>
    <row r="58" spans="1:47" x14ac:dyDescent="0.25">
      <c r="A58" t="s">
        <v>55</v>
      </c>
      <c r="B58" s="27">
        <f>'Raw Plate Reader Measurements'!$R$31</f>
        <v>0.37980000000000003</v>
      </c>
      <c r="C58" s="27">
        <f>'Raw Plate Reader Measurements'!$R$32</f>
        <v>0.3947</v>
      </c>
      <c r="D58" s="27">
        <f>'Raw Plate Reader Measurements'!$R$33</f>
        <v>0.33350000000000002</v>
      </c>
      <c r="E58" s="27">
        <f>'Raw Plate Reader Measurements'!$R$34</f>
        <v>0.35830000000000001</v>
      </c>
      <c r="F58" s="3"/>
      <c r="G58" s="3"/>
      <c r="I58" s="27">
        <f>'Raw Plate Reader Measurements'!$G$31</f>
        <v>997.452</v>
      </c>
      <c r="J58" s="27">
        <f>'Raw Plate Reader Measurements'!$G$32</f>
        <v>1006.751</v>
      </c>
      <c r="K58" s="27">
        <f>'Raw Plate Reader Measurements'!$G$33</f>
        <v>938.077</v>
      </c>
      <c r="L58" s="27">
        <f>'Raw Plate Reader Measurements'!$G$34</f>
        <v>964.82799999999997</v>
      </c>
      <c r="M58" s="3"/>
      <c r="N58" s="3"/>
      <c r="P58" s="4">
        <f t="shared" si="81"/>
        <v>0.30030000000000001</v>
      </c>
      <c r="Q58" s="4">
        <f t="shared" si="82"/>
        <v>0.31519999999999998</v>
      </c>
      <c r="R58" s="4">
        <f t="shared" si="83"/>
        <v>0.254</v>
      </c>
      <c r="S58" s="4">
        <f t="shared" si="84"/>
        <v>0.27879999999999999</v>
      </c>
      <c r="T58" s="4" t="str">
        <f t="shared" si="85"/>
        <v>---</v>
      </c>
      <c r="U58" s="4" t="str">
        <f t="shared" si="86"/>
        <v>---</v>
      </c>
      <c r="W58" s="4">
        <f t="shared" si="87"/>
        <v>900.30574999999999</v>
      </c>
      <c r="X58" s="4">
        <f t="shared" si="88"/>
        <v>909.60474999999997</v>
      </c>
      <c r="Y58" s="4">
        <f t="shared" si="89"/>
        <v>840.93074999999999</v>
      </c>
      <c r="Z58" s="4">
        <f t="shared" si="90"/>
        <v>867.68174999999997</v>
      </c>
      <c r="AA58" s="4" t="str">
        <f t="shared" si="91"/>
        <v>---</v>
      </c>
      <c r="AB58" s="4" t="str">
        <f t="shared" si="92"/>
        <v>---</v>
      </c>
      <c r="AD58" s="15">
        <f t="shared" si="93"/>
        <v>0.33641525202182504</v>
      </c>
      <c r="AE58" s="15">
        <f t="shared" si="94"/>
        <v>0.323822854100355</v>
      </c>
      <c r="AF58" s="15">
        <f t="shared" si="95"/>
        <v>0.37150742862923397</v>
      </c>
      <c r="AG58" s="15">
        <f t="shared" si="96"/>
        <v>0.34922769624279915</v>
      </c>
      <c r="AH58" s="15" t="str">
        <f t="shared" si="97"/>
        <v>---</v>
      </c>
      <c r="AI58" s="15" t="str">
        <f t="shared" si="98"/>
        <v>---</v>
      </c>
      <c r="AK58" s="15">
        <f t="shared" si="104"/>
        <v>0.34524330774855327</v>
      </c>
      <c r="AL58" s="15">
        <f t="shared" si="105"/>
        <v>2.0350674024193213E-2</v>
      </c>
      <c r="AM58" s="15">
        <f t="shared" si="106"/>
        <v>0.34479807990263417</v>
      </c>
      <c r="AN58" s="14">
        <f t="shared" si="107"/>
        <v>1.0602683400513366</v>
      </c>
      <c r="AP58" s="15">
        <f t="shared" si="108"/>
        <v>-1.0894090129639618</v>
      </c>
      <c r="AQ58" s="15">
        <f t="shared" si="99"/>
        <v>-1.1275586593140769</v>
      </c>
      <c r="AR58" s="15">
        <f t="shared" si="100"/>
        <v>-0.9901864187140611</v>
      </c>
      <c r="AS58" s="15">
        <f t="shared" si="101"/>
        <v>-1.0520311447517543</v>
      </c>
      <c r="AT58" s="15" t="str">
        <f t="shared" si="102"/>
        <v>---</v>
      </c>
      <c r="AU58" s="15" t="str">
        <f t="shared" si="103"/>
        <v>---</v>
      </c>
    </row>
    <row r="59" spans="1:47" x14ac:dyDescent="0.25">
      <c r="A59" t="s">
        <v>56</v>
      </c>
      <c r="B59" s="27">
        <f>'Raw Plate Reader Measurements'!$S$27</f>
        <v>0.4178</v>
      </c>
      <c r="C59" s="27">
        <f>'Raw Plate Reader Measurements'!$S$28</f>
        <v>0.30270000000000002</v>
      </c>
      <c r="D59" s="27">
        <f>'Raw Plate Reader Measurements'!$S$29</f>
        <v>0.2954</v>
      </c>
      <c r="E59" s="27">
        <f>'Raw Plate Reader Measurements'!$S$30</f>
        <v>0.25480000000000003</v>
      </c>
      <c r="F59" s="3"/>
      <c r="G59" s="3"/>
      <c r="I59" s="27">
        <f>'Raw Plate Reader Measurements'!$H$27</f>
        <v>241.136</v>
      </c>
      <c r="J59" s="27">
        <f>'Raw Plate Reader Measurements'!$H$28</f>
        <v>174.12700000000001</v>
      </c>
      <c r="K59" s="27">
        <f>'Raw Plate Reader Measurements'!$H$29</f>
        <v>153.178</v>
      </c>
      <c r="L59" s="27">
        <f>'Raw Plate Reader Measurements'!$H$30</f>
        <v>147.245</v>
      </c>
      <c r="M59" s="3"/>
      <c r="N59" s="3"/>
      <c r="P59" s="4">
        <f t="shared" si="81"/>
        <v>0.33829999999999999</v>
      </c>
      <c r="Q59" s="4">
        <f t="shared" si="82"/>
        <v>0.22320000000000001</v>
      </c>
      <c r="R59" s="4">
        <f t="shared" si="83"/>
        <v>0.21589999999999998</v>
      </c>
      <c r="S59" s="4">
        <f t="shared" si="84"/>
        <v>0.17530000000000001</v>
      </c>
      <c r="T59" s="4" t="str">
        <f t="shared" si="85"/>
        <v>---</v>
      </c>
      <c r="U59" s="4" t="str">
        <f t="shared" si="86"/>
        <v>---</v>
      </c>
      <c r="W59" s="4">
        <f t="shared" si="87"/>
        <v>143.98974999999999</v>
      </c>
      <c r="X59" s="4">
        <f t="shared" si="88"/>
        <v>76.98075</v>
      </c>
      <c r="Y59" s="4">
        <f t="shared" si="89"/>
        <v>56.031749999999988</v>
      </c>
      <c r="Z59" s="4">
        <f t="shared" si="90"/>
        <v>50.098749999999995</v>
      </c>
      <c r="AA59" s="4" t="str">
        <f t="shared" si="91"/>
        <v>---</v>
      </c>
      <c r="AB59" s="4" t="str">
        <f t="shared" si="92"/>
        <v>---</v>
      </c>
      <c r="AD59" s="15">
        <f t="shared" si="93"/>
        <v>4.7760687021529517E-2</v>
      </c>
      <c r="AE59" s="15">
        <f t="shared" si="94"/>
        <v>3.8701601176312432E-2</v>
      </c>
      <c r="AF59" s="15">
        <f t="shared" si="95"/>
        <v>2.9122089337734806E-2</v>
      </c>
      <c r="AG59" s="15">
        <f t="shared" si="96"/>
        <v>3.2069040005363557E-2</v>
      </c>
      <c r="AH59" s="15" t="str">
        <f t="shared" si="97"/>
        <v>---</v>
      </c>
      <c r="AI59" s="15" t="str">
        <f t="shared" si="98"/>
        <v>---</v>
      </c>
      <c r="AK59" s="15">
        <f t="shared" si="104"/>
        <v>3.6913354385235075E-2</v>
      </c>
      <c r="AL59" s="15">
        <f t="shared" si="105"/>
        <v>8.2670761610871817E-3</v>
      </c>
      <c r="AM59" s="15">
        <f t="shared" si="106"/>
        <v>3.6247411396481549E-2</v>
      </c>
      <c r="AN59" s="14">
        <f t="shared" si="107"/>
        <v>1.2442613911720228</v>
      </c>
      <c r="AP59" s="15">
        <f t="shared" si="108"/>
        <v>-3.0415524251283554</v>
      </c>
      <c r="AQ59" s="15">
        <f t="shared" si="99"/>
        <v>-3.2518743057373634</v>
      </c>
      <c r="AR59" s="15">
        <f t="shared" si="100"/>
        <v>-3.5362583089921067</v>
      </c>
      <c r="AS59" s="15">
        <f t="shared" si="101"/>
        <v>-3.4398642000761113</v>
      </c>
      <c r="AT59" s="15" t="str">
        <f t="shared" si="102"/>
        <v>---</v>
      </c>
      <c r="AU59" s="15" t="str">
        <f t="shared" si="103"/>
        <v>---</v>
      </c>
    </row>
    <row r="60" spans="1:47" x14ac:dyDescent="0.25">
      <c r="A60" t="s">
        <v>57</v>
      </c>
      <c r="B60" s="27">
        <f>'Raw Plate Reader Measurements'!$S$31</f>
        <v>0.47249999999999998</v>
      </c>
      <c r="C60" s="27">
        <f>'Raw Plate Reader Measurements'!$S$32</f>
        <v>0.28449999999999998</v>
      </c>
      <c r="D60" s="27">
        <f>'Raw Plate Reader Measurements'!$S$33</f>
        <v>0.42599999999999999</v>
      </c>
      <c r="E60" s="27">
        <f>'Raw Plate Reader Measurements'!$S$34</f>
        <v>0.41460000000000002</v>
      </c>
      <c r="F60" s="3"/>
      <c r="G60" s="3"/>
      <c r="I60" s="27">
        <f>'Raw Plate Reader Measurements'!$H$31</f>
        <v>224.154</v>
      </c>
      <c r="J60" s="27">
        <f>'Raw Plate Reader Measurements'!$H$32</f>
        <v>137.03700000000001</v>
      </c>
      <c r="K60" s="27">
        <f>'Raw Plate Reader Measurements'!$H$33</f>
        <v>205.61799999999999</v>
      </c>
      <c r="L60" s="27">
        <f>'Raw Plate Reader Measurements'!$H$34</f>
        <v>206.126</v>
      </c>
      <c r="M60" s="3"/>
      <c r="N60" s="3"/>
      <c r="P60" s="4">
        <f t="shared" si="81"/>
        <v>0.39299999999999996</v>
      </c>
      <c r="Q60" s="4">
        <f t="shared" si="82"/>
        <v>0.20499999999999996</v>
      </c>
      <c r="R60" s="4">
        <f t="shared" si="83"/>
        <v>0.34649999999999997</v>
      </c>
      <c r="S60" s="4">
        <f t="shared" si="84"/>
        <v>0.33510000000000001</v>
      </c>
      <c r="T60" s="4" t="str">
        <f t="shared" si="85"/>
        <v>---</v>
      </c>
      <c r="U60" s="4" t="str">
        <f t="shared" si="86"/>
        <v>---</v>
      </c>
      <c r="W60" s="4">
        <f t="shared" si="87"/>
        <v>127.00774999999999</v>
      </c>
      <c r="X60" s="4">
        <f t="shared" si="88"/>
        <v>39.890749999999997</v>
      </c>
      <c r="Y60" s="4">
        <f t="shared" si="89"/>
        <v>108.47174999999999</v>
      </c>
      <c r="Z60" s="4">
        <f t="shared" si="90"/>
        <v>108.97975</v>
      </c>
      <c r="AA60" s="4" t="str">
        <f t="shared" si="91"/>
        <v>---</v>
      </c>
      <c r="AB60" s="4" t="str">
        <f t="shared" si="92"/>
        <v>---</v>
      </c>
      <c r="AD60" s="15">
        <f t="shared" si="93"/>
        <v>3.6264246446064692E-2</v>
      </c>
      <c r="AE60" s="15">
        <f t="shared" si="94"/>
        <v>2.1835308192779807E-2</v>
      </c>
      <c r="AF60" s="15">
        <f t="shared" si="95"/>
        <v>3.5128078394514255E-2</v>
      </c>
      <c r="AG60" s="15">
        <f t="shared" si="96"/>
        <v>3.6493235095574235E-2</v>
      </c>
      <c r="AH60" s="15" t="str">
        <f t="shared" si="97"/>
        <v>---</v>
      </c>
      <c r="AI60" s="15" t="str">
        <f t="shared" si="98"/>
        <v>---</v>
      </c>
      <c r="AK60" s="15">
        <f t="shared" si="104"/>
        <v>3.2430217032233248E-2</v>
      </c>
      <c r="AL60" s="15">
        <f t="shared" si="105"/>
        <v>7.088451795598665E-3</v>
      </c>
      <c r="AM60" s="15">
        <f t="shared" si="106"/>
        <v>3.1741407851562042E-2</v>
      </c>
      <c r="AN60" s="14">
        <f t="shared" si="107"/>
        <v>1.2839657943305023</v>
      </c>
      <c r="AP60" s="15">
        <f t="shared" si="108"/>
        <v>-3.3169229694791702</v>
      </c>
      <c r="AQ60" s="15">
        <f t="shared" si="99"/>
        <v>-3.8242269775218367</v>
      </c>
      <c r="AR60" s="15">
        <f t="shared" si="100"/>
        <v>-3.3487545140435251</v>
      </c>
      <c r="AS60" s="15">
        <f t="shared" si="101"/>
        <v>-3.3106283754185246</v>
      </c>
      <c r="AT60" s="15" t="str">
        <f t="shared" si="102"/>
        <v>---</v>
      </c>
      <c r="AU60" s="15" t="str">
        <f t="shared" si="103"/>
        <v>---</v>
      </c>
    </row>
    <row r="61" spans="1:47" x14ac:dyDescent="0.25">
      <c r="A61" t="s">
        <v>58</v>
      </c>
      <c r="B61" s="27">
        <f>'Raw Plate Reader Measurements'!$T$27</f>
        <v>0.42199999999999999</v>
      </c>
      <c r="C61" s="27">
        <f>'Raw Plate Reader Measurements'!$T$28</f>
        <v>0.42509999999999998</v>
      </c>
      <c r="D61" s="27">
        <f>'Raw Plate Reader Measurements'!$T$29</f>
        <v>0.40489999999999998</v>
      </c>
      <c r="E61" s="27">
        <f>'Raw Plate Reader Measurements'!$T$30</f>
        <v>0.39019999999999999</v>
      </c>
      <c r="F61" s="3"/>
      <c r="G61" s="3"/>
      <c r="I61" s="27">
        <f>'Raw Plate Reader Measurements'!$I$27</f>
        <v>109.11499999999999</v>
      </c>
      <c r="J61" s="27">
        <f>'Raw Plate Reader Measurements'!$I$28</f>
        <v>106.48399999999999</v>
      </c>
      <c r="K61" s="27">
        <f>'Raw Plate Reader Measurements'!$I$29</f>
        <v>108.55500000000001</v>
      </c>
      <c r="L61" s="27">
        <f>'Raw Plate Reader Measurements'!$I$30</f>
        <v>107.127</v>
      </c>
      <c r="M61" s="3"/>
      <c r="N61" s="3"/>
      <c r="P61" s="4">
        <f t="shared" si="81"/>
        <v>0.34249999999999997</v>
      </c>
      <c r="Q61" s="4">
        <f t="shared" si="82"/>
        <v>0.34559999999999996</v>
      </c>
      <c r="R61" s="4">
        <f t="shared" si="83"/>
        <v>0.32539999999999997</v>
      </c>
      <c r="S61" s="4">
        <f t="shared" si="84"/>
        <v>0.31069999999999998</v>
      </c>
      <c r="T61" s="4" t="str">
        <f t="shared" si="85"/>
        <v>---</v>
      </c>
      <c r="U61" s="4" t="str">
        <f t="shared" si="86"/>
        <v>---</v>
      </c>
      <c r="W61" s="4">
        <f t="shared" si="87"/>
        <v>11.968749999999986</v>
      </c>
      <c r="X61" s="4">
        <f t="shared" si="88"/>
        <v>9.3377499999999856</v>
      </c>
      <c r="Y61" s="4">
        <f t="shared" si="89"/>
        <v>11.408749999999998</v>
      </c>
      <c r="Z61" s="4">
        <f t="shared" si="90"/>
        <v>9.9807499999999862</v>
      </c>
      <c r="AA61" s="4" t="str">
        <f t="shared" si="91"/>
        <v>---</v>
      </c>
      <c r="AB61" s="4" t="str">
        <f t="shared" si="92"/>
        <v>---</v>
      </c>
      <c r="AD61" s="15">
        <f t="shared" si="93"/>
        <v>3.921292198011312E-3</v>
      </c>
      <c r="AE61" s="15">
        <f t="shared" si="94"/>
        <v>3.0318624482710064E-3</v>
      </c>
      <c r="AF61" s="15">
        <f t="shared" si="95"/>
        <v>3.9342458954724152E-3</v>
      </c>
      <c r="AG61" s="15">
        <f t="shared" si="96"/>
        <v>3.6046483992106036E-3</v>
      </c>
      <c r="AH61" s="15" t="str">
        <f t="shared" si="97"/>
        <v>---</v>
      </c>
      <c r="AI61" s="15" t="str">
        <f t="shared" si="98"/>
        <v>---</v>
      </c>
      <c r="AK61" s="15">
        <f t="shared" si="104"/>
        <v>3.6230122352413343E-3</v>
      </c>
      <c r="AL61" s="15">
        <f t="shared" si="105"/>
        <v>4.2254492012081701E-4</v>
      </c>
      <c r="AM61" s="15">
        <f t="shared" si="106"/>
        <v>3.6034274065667384E-3</v>
      </c>
      <c r="AN61" s="14">
        <f t="shared" si="107"/>
        <v>1.1298117529849938</v>
      </c>
      <c r="AP61" s="15">
        <f t="shared" si="108"/>
        <v>-5.5413340371500439</v>
      </c>
      <c r="AQ61" s="15">
        <f t="shared" si="99"/>
        <v>-5.7985781788963457</v>
      </c>
      <c r="AR61" s="15">
        <f t="shared" si="100"/>
        <v>-5.5380360557646693</v>
      </c>
      <c r="AS61" s="15">
        <f t="shared" si="101"/>
        <v>-5.6255310444273539</v>
      </c>
      <c r="AT61" s="15" t="str">
        <f t="shared" si="102"/>
        <v>---</v>
      </c>
      <c r="AU61" s="15" t="str">
        <f t="shared" si="103"/>
        <v>---</v>
      </c>
    </row>
    <row r="62" spans="1:47" x14ac:dyDescent="0.25">
      <c r="A62" t="s">
        <v>59</v>
      </c>
      <c r="B62" s="27">
        <f>'Raw Plate Reader Measurements'!$T$31</f>
        <v>0.3901</v>
      </c>
      <c r="C62" s="27">
        <f>'Raw Plate Reader Measurements'!$T$32</f>
        <v>0.37759999999999999</v>
      </c>
      <c r="D62" s="27">
        <f>'Raw Plate Reader Measurements'!$T$33</f>
        <v>0.23549999999999999</v>
      </c>
      <c r="E62" s="27">
        <f>'Raw Plate Reader Measurements'!$T$34</f>
        <v>0.17799999999999999</v>
      </c>
      <c r="F62" s="3"/>
      <c r="G62" s="3"/>
      <c r="I62" s="27">
        <f>'Raw Plate Reader Measurements'!$I$31</f>
        <v>105.393</v>
      </c>
      <c r="J62" s="27">
        <f>'Raw Plate Reader Measurements'!$I$32</f>
        <v>104.164</v>
      </c>
      <c r="K62" s="27">
        <f>'Raw Plate Reader Measurements'!$I$33</f>
        <v>73.784999999999997</v>
      </c>
      <c r="L62" s="27">
        <f>'Raw Plate Reader Measurements'!$I$34</f>
        <v>54.643000000000001</v>
      </c>
      <c r="M62" s="3"/>
      <c r="N62" s="3"/>
      <c r="P62" s="4">
        <f t="shared" si="81"/>
        <v>0.31059999999999999</v>
      </c>
      <c r="Q62" s="4">
        <f t="shared" si="82"/>
        <v>0.29809999999999998</v>
      </c>
      <c r="R62" s="4">
        <f t="shared" si="83"/>
        <v>0.15599999999999997</v>
      </c>
      <c r="S62" s="4">
        <f t="shared" si="84"/>
        <v>9.849999999999999E-2</v>
      </c>
      <c r="T62" s="4" t="str">
        <f t="shared" si="85"/>
        <v>---</v>
      </c>
      <c r="U62" s="4" t="str">
        <f t="shared" si="86"/>
        <v>---</v>
      </c>
      <c r="W62" s="4">
        <f t="shared" si="87"/>
        <v>8.2467499999999916</v>
      </c>
      <c r="X62" s="4">
        <f t="shared" si="88"/>
        <v>7.0177499999999924</v>
      </c>
      <c r="Y62" s="4">
        <f t="shared" si="89"/>
        <v>-23.361250000000013</v>
      </c>
      <c r="Z62" s="4">
        <f t="shared" si="90"/>
        <v>-42.503250000000008</v>
      </c>
      <c r="AA62" s="4" t="str">
        <f t="shared" si="91"/>
        <v>---</v>
      </c>
      <c r="AB62" s="4" t="str">
        <f t="shared" si="92"/>
        <v>---</v>
      </c>
      <c r="AD62" s="15">
        <f t="shared" si="93"/>
        <v>2.9793557497246105E-3</v>
      </c>
      <c r="AE62" s="15">
        <f t="shared" si="94"/>
        <v>2.6416598913714534E-3</v>
      </c>
      <c r="AF62" s="15">
        <f t="shared" si="95"/>
        <v>-1.6803991923985399E-2</v>
      </c>
      <c r="AG62" s="15">
        <f t="shared" si="96"/>
        <v>-4.842023517943473E-2</v>
      </c>
      <c r="AH62" s="15" t="str">
        <f t="shared" si="97"/>
        <v>---</v>
      </c>
      <c r="AI62" s="15" t="str">
        <f t="shared" si="98"/>
        <v>---</v>
      </c>
      <c r="AK62" s="15">
        <f t="shared" si="104"/>
        <v>-1.4900802865581016E-2</v>
      </c>
      <c r="AL62" s="15">
        <f t="shared" si="105"/>
        <v>2.4184103201087853E-2</v>
      </c>
      <c r="AM62" s="15" t="e">
        <f t="shared" si="106"/>
        <v>#NUM!</v>
      </c>
      <c r="AN62" s="14" t="e">
        <f t="shared" si="107"/>
        <v>#NUM!</v>
      </c>
      <c r="AP62" s="15">
        <f t="shared" si="108"/>
        <v>-5.8160481932051269</v>
      </c>
      <c r="AQ62" s="15">
        <f t="shared" si="99"/>
        <v>-5.9363478126707134</v>
      </c>
      <c r="AR62" s="15" t="e">
        <f t="shared" si="100"/>
        <v>#NUM!</v>
      </c>
      <c r="AS62" s="15" t="e">
        <f t="shared" si="101"/>
        <v>#NUM!</v>
      </c>
      <c r="AT62" s="15" t="str">
        <f t="shared" si="102"/>
        <v>---</v>
      </c>
      <c r="AU62" s="15" t="str">
        <f t="shared" si="103"/>
        <v>---</v>
      </c>
    </row>
    <row r="64" spans="1:47" x14ac:dyDescent="0.25">
      <c r="A64" s="24" t="s">
        <v>41</v>
      </c>
    </row>
    <row r="65" spans="1:47" x14ac:dyDescent="0.25">
      <c r="A65" t="s">
        <v>44</v>
      </c>
      <c r="B65" s="27">
        <f>'Raw Plate Reader Measurements'!$M$37</f>
        <v>0.55530000000000002</v>
      </c>
      <c r="C65" s="27">
        <f>'Raw Plate Reader Measurements'!$M$38</f>
        <v>0.51600000000000001</v>
      </c>
      <c r="D65" s="27">
        <f>'Raw Plate Reader Measurements'!$M$39</f>
        <v>0.53939999999999999</v>
      </c>
      <c r="E65" s="27">
        <f>'Raw Plate Reader Measurements'!$M$40</f>
        <v>0.5232</v>
      </c>
      <c r="F65" s="3"/>
      <c r="G65" s="3"/>
      <c r="I65" s="27">
        <f>'Raw Plate Reader Measurements'!$B$37</f>
        <v>107.30500000000001</v>
      </c>
      <c r="J65" s="27">
        <f>'Raw Plate Reader Measurements'!$B$38</f>
        <v>109.80800000000001</v>
      </c>
      <c r="K65" s="27">
        <f>'Raw Plate Reader Measurements'!$B$39</f>
        <v>106.95099999999999</v>
      </c>
      <c r="L65" s="27">
        <f>'Raw Plate Reader Measurements'!$B$40</f>
        <v>107.093</v>
      </c>
      <c r="M65" s="3"/>
      <c r="N65" s="3"/>
      <c r="P65" s="4">
        <f t="shared" ref="P65:P80" si="109">IF(ISBLANK(B65),"---", B65-$B$9)</f>
        <v>0.4758</v>
      </c>
      <c r="Q65" s="4">
        <f t="shared" ref="Q65:Q80" si="110">IF(ISBLANK(C65),"---", C65-$B$9)</f>
        <v>0.4365</v>
      </c>
      <c r="R65" s="4">
        <f t="shared" ref="R65:R80" si="111">IF(ISBLANK(D65),"---", D65-$B$9)</f>
        <v>0.45989999999999998</v>
      </c>
      <c r="S65" s="4">
        <f t="shared" ref="S65:S80" si="112">IF(ISBLANK(E65),"---", E65-$B$9)</f>
        <v>0.44369999999999998</v>
      </c>
      <c r="T65" s="4" t="str">
        <f t="shared" ref="T65:T80" si="113">IF(ISBLANK(F65),"---", F65-$B$9)</f>
        <v>---</v>
      </c>
      <c r="U65" s="4" t="str">
        <f t="shared" ref="U65:U80" si="114">IF(ISBLANK(G65),"---", G65-$B$9)</f>
        <v>---</v>
      </c>
      <c r="W65" s="4">
        <f t="shared" ref="W65:W80" si="115">IF(ISBLANK(I65),"---",I65-$I$9)</f>
        <v>10.158749999999998</v>
      </c>
      <c r="X65" s="4">
        <f t="shared" ref="X65:X80" si="116">IF(ISBLANK(J65),"---",J65-$I$9)</f>
        <v>12.661749999999998</v>
      </c>
      <c r="Y65" s="4">
        <f t="shared" ref="Y65:Y80" si="117">IF(ISBLANK(K65),"---",K65-$I$9)</f>
        <v>9.8047499999999843</v>
      </c>
      <c r="Z65" s="4">
        <f t="shared" ref="Z65:Z80" si="118">IF(ISBLANK(L65),"---",L65-$I$9)</f>
        <v>9.9467499999999944</v>
      </c>
      <c r="AA65" s="4" t="str">
        <f t="shared" ref="AA65:AA80" si="119">IF(ISBLANK(M65),"---",M65-$I$9)</f>
        <v>---</v>
      </c>
      <c r="AB65" s="4" t="str">
        <f t="shared" ref="AB65:AB80" si="120">IF(ISBLANK(N65),"---",N65-$I$9)</f>
        <v>---</v>
      </c>
      <c r="AD65" s="15">
        <f t="shared" ref="AD65:AD80" si="121">IF(AND(ISNUMBER(W65),ISNUMBER(P65)),(W65*$B$3)/(P65*$B$2),"---")</f>
        <v>2.3958345334413288E-3</v>
      </c>
      <c r="AE65" s="15">
        <f t="shared" ref="AE65:AE80" si="122">IF(AND(ISNUMBER(X65),ISNUMBER(Q65)),(X65*$B$3)/(Q65*$B$2),"---")</f>
        <v>3.2549960940805589E-3</v>
      </c>
      <c r="AF65" s="15">
        <f t="shared" ref="AF65:AF80" si="123">IF(AND(ISNUMBER(Y65),ISNUMBER(R65)),(Y65*$B$3)/(R65*$B$2),"---")</f>
        <v>2.3922915179984483E-3</v>
      </c>
      <c r="AG65" s="15">
        <f t="shared" ref="AG65:AG80" si="124">IF(AND(ISNUMBER(Z65),ISNUMBER(S65)),(Z65*$B$3)/(S65*$B$2),"---")</f>
        <v>2.5155488727855E-3</v>
      </c>
      <c r="AH65" s="15" t="str">
        <f t="shared" ref="AH65:AH80" si="125">IF(AND(ISNUMBER(AA65),ISNUMBER(T65)),(AA65*$B$3)/(T65*$B$2),"---")</f>
        <v>---</v>
      </c>
      <c r="AI65" s="15" t="str">
        <f t="shared" ref="AI65:AI80" si="126">IF(AND(ISNUMBER(AB65),ISNUMBER(U65)),(AB65*$B$3)/(U65*$B$2),"---")</f>
        <v>---</v>
      </c>
      <c r="AK65" s="15">
        <f>AVERAGE(AD65:AI65)</f>
        <v>2.6396677545764587E-3</v>
      </c>
      <c r="AL65" s="15">
        <f>STDEV(AD65:AI65)</f>
        <v>4.1419967180356549E-4</v>
      </c>
      <c r="AM65" s="15">
        <f>GEOMEAN(AD65:AI65)</f>
        <v>2.6173604642425827E-3</v>
      </c>
      <c r="AN65" s="14">
        <f>EXP(STDEV(AP65:AU65))</f>
        <v>1.1585997436707227</v>
      </c>
      <c r="AP65" s="15">
        <f>IF(ISNUMBER(AD65),LN(AD65),"---")</f>
        <v>-6.0340236606122621</v>
      </c>
      <c r="AQ65" s="15">
        <f t="shared" ref="AQ65:AQ80" si="127">IF(ISNUMBER(AE65),LN(AE65),"---")</f>
        <v>-5.7275642032975753</v>
      </c>
      <c r="AR65" s="15">
        <f t="shared" ref="AR65:AR80" si="128">IF(ISNUMBER(AF65),LN(AF65),"---")</f>
        <v>-6.0355035782466198</v>
      </c>
      <c r="AS65" s="15">
        <f t="shared" ref="AS65:AS80" si="129">IF(ISNUMBER(AG65),LN(AG65),"---")</f>
        <v>-5.9852642595651053</v>
      </c>
      <c r="AT65" s="15" t="str">
        <f t="shared" ref="AT65:AT80" si="130">IF(ISNUMBER(AH65),LN(AH65),"---")</f>
        <v>---</v>
      </c>
      <c r="AU65" s="15" t="str">
        <f t="shared" ref="AU65:AU80" si="131">IF(ISNUMBER(AI65),LN(AI65),"---")</f>
        <v>---</v>
      </c>
    </row>
    <row r="66" spans="1:47" x14ac:dyDescent="0.25">
      <c r="A66" t="s">
        <v>45</v>
      </c>
      <c r="B66" s="27">
        <f>'Raw Plate Reader Measurements'!$M$41</f>
        <v>0.5413</v>
      </c>
      <c r="C66" s="27">
        <f>'Raw Plate Reader Measurements'!$M$42</f>
        <v>0.53129999999999999</v>
      </c>
      <c r="D66" s="27">
        <f>'Raw Plate Reader Measurements'!$M$43</f>
        <v>0.55000000000000004</v>
      </c>
      <c r="E66" s="27">
        <f>'Raw Plate Reader Measurements'!$M$44</f>
        <v>0.51780000000000004</v>
      </c>
      <c r="F66" s="3"/>
      <c r="G66" s="3"/>
      <c r="I66" s="27">
        <f>'Raw Plate Reader Measurements'!$B$41</f>
        <v>107.334</v>
      </c>
      <c r="J66" s="27">
        <f>'Raw Plate Reader Measurements'!$B$42</f>
        <v>106.361</v>
      </c>
      <c r="K66" s="27">
        <f>'Raw Plate Reader Measurements'!$B$43</f>
        <v>108.381</v>
      </c>
      <c r="L66" s="27">
        <f>'Raw Plate Reader Measurements'!$B$44</f>
        <v>109.57599999999999</v>
      </c>
      <c r="M66" s="3"/>
      <c r="N66" s="3"/>
      <c r="P66" s="4">
        <f t="shared" si="109"/>
        <v>0.46179999999999999</v>
      </c>
      <c r="Q66" s="4">
        <f t="shared" si="110"/>
        <v>0.45179999999999998</v>
      </c>
      <c r="R66" s="4">
        <f t="shared" si="111"/>
        <v>0.47050000000000003</v>
      </c>
      <c r="S66" s="4">
        <f t="shared" si="112"/>
        <v>0.43830000000000002</v>
      </c>
      <c r="T66" s="4" t="str">
        <f t="shared" si="113"/>
        <v>---</v>
      </c>
      <c r="U66" s="4" t="str">
        <f t="shared" si="114"/>
        <v>---</v>
      </c>
      <c r="W66" s="4">
        <f t="shared" si="115"/>
        <v>10.187749999999994</v>
      </c>
      <c r="X66" s="4">
        <f t="shared" si="116"/>
        <v>9.2147499999999951</v>
      </c>
      <c r="Y66" s="4">
        <f t="shared" si="117"/>
        <v>11.234749999999991</v>
      </c>
      <c r="Z66" s="4">
        <f t="shared" si="118"/>
        <v>12.429749999999984</v>
      </c>
      <c r="AA66" s="4" t="str">
        <f t="shared" si="119"/>
        <v>---</v>
      </c>
      <c r="AB66" s="4" t="str">
        <f t="shared" si="120"/>
        <v>---</v>
      </c>
      <c r="AD66" s="15">
        <f t="shared" si="121"/>
        <v>2.4755137107355814E-3</v>
      </c>
      <c r="AE66" s="15">
        <f t="shared" si="122"/>
        <v>2.2886443839183874E-3</v>
      </c>
      <c r="AF66" s="15">
        <f t="shared" si="123"/>
        <v>2.6794445286904898E-3</v>
      </c>
      <c r="AG66" s="15">
        <f t="shared" si="124"/>
        <v>3.1822325124702244E-3</v>
      </c>
      <c r="AH66" s="15" t="str">
        <f t="shared" si="125"/>
        <v>---</v>
      </c>
      <c r="AI66" s="15" t="str">
        <f t="shared" si="126"/>
        <v>---</v>
      </c>
      <c r="AK66" s="15">
        <f>AVERAGE(AD66:AI66)</f>
        <v>2.6564587839536706E-3</v>
      </c>
      <c r="AL66" s="15">
        <f>STDEV(AD66:AI66)</f>
        <v>3.8513846447501627E-4</v>
      </c>
      <c r="AM66" s="15">
        <f>GEOMEAN(AD66:AI66)</f>
        <v>2.636362240318455E-3</v>
      </c>
      <c r="AN66" s="14">
        <f>EXP(STDEV(AP66:AU66))</f>
        <v>1.1514258980702039</v>
      </c>
      <c r="AP66" s="15">
        <f>IF(ISNUMBER(AD66),LN(AD66),"---")</f>
        <v>-6.0013073446058938</v>
      </c>
      <c r="AQ66" s="15">
        <f t="shared" si="127"/>
        <v>-6.0797956087886851</v>
      </c>
      <c r="AR66" s="15">
        <f t="shared" si="128"/>
        <v>-5.9221457713558125</v>
      </c>
      <c r="AS66" s="15">
        <f t="shared" si="129"/>
        <v>-5.7501722805638211</v>
      </c>
      <c r="AT66" s="15" t="str">
        <f t="shared" si="130"/>
        <v>---</v>
      </c>
      <c r="AU66" s="15" t="str">
        <f t="shared" si="131"/>
        <v>---</v>
      </c>
    </row>
    <row r="67" spans="1:47" x14ac:dyDescent="0.25">
      <c r="A67" t="s">
        <v>46</v>
      </c>
      <c r="B67" s="27">
        <f>'Raw Plate Reader Measurements'!$N$37</f>
        <v>0.55010000000000003</v>
      </c>
      <c r="C67" s="27">
        <f>'Raw Plate Reader Measurements'!$N$38</f>
        <v>0.53420000000000001</v>
      </c>
      <c r="D67" s="27">
        <f>'Raw Plate Reader Measurements'!$N$39</f>
        <v>0.52829999999999999</v>
      </c>
      <c r="E67" s="27">
        <f>'Raw Plate Reader Measurements'!$N$40</f>
        <v>0.50800000000000001</v>
      </c>
      <c r="F67" s="3"/>
      <c r="G67" s="3"/>
      <c r="I67" s="27">
        <f>'Raw Plate Reader Measurements'!$C$37</f>
        <v>1166.835</v>
      </c>
      <c r="J67" s="27">
        <f>'Raw Plate Reader Measurements'!$C$38</f>
        <v>1124.1310000000001</v>
      </c>
      <c r="K67" s="27">
        <f>'Raw Plate Reader Measurements'!$C$39</f>
        <v>1133.894</v>
      </c>
      <c r="L67" s="27">
        <f>'Raw Plate Reader Measurements'!$C$40</f>
        <v>1092.9059999999999</v>
      </c>
      <c r="M67" s="3"/>
      <c r="N67" s="3"/>
      <c r="P67" s="4">
        <f t="shared" si="109"/>
        <v>0.47060000000000002</v>
      </c>
      <c r="Q67" s="4">
        <f t="shared" si="110"/>
        <v>0.45469999999999999</v>
      </c>
      <c r="R67" s="4">
        <f t="shared" si="111"/>
        <v>0.44879999999999998</v>
      </c>
      <c r="S67" s="4">
        <f t="shared" si="112"/>
        <v>0.42849999999999999</v>
      </c>
      <c r="T67" s="4" t="str">
        <f t="shared" si="113"/>
        <v>---</v>
      </c>
      <c r="U67" s="4" t="str">
        <f t="shared" si="114"/>
        <v>---</v>
      </c>
      <c r="W67" s="4">
        <f t="shared" si="115"/>
        <v>1069.68875</v>
      </c>
      <c r="X67" s="4">
        <f t="shared" si="116"/>
        <v>1026.9847500000001</v>
      </c>
      <c r="Y67" s="4">
        <f t="shared" si="117"/>
        <v>1036.74775</v>
      </c>
      <c r="Z67" s="4">
        <f t="shared" si="118"/>
        <v>995.75974999999994</v>
      </c>
      <c r="AA67" s="4" t="str">
        <f t="shared" si="119"/>
        <v>---</v>
      </c>
      <c r="AB67" s="4" t="str">
        <f t="shared" si="120"/>
        <v>---</v>
      </c>
      <c r="AC67" s="12"/>
      <c r="AD67" s="15">
        <f t="shared" si="121"/>
        <v>0.25506242883338326</v>
      </c>
      <c r="AE67" s="15">
        <f t="shared" si="122"/>
        <v>0.25344283966912201</v>
      </c>
      <c r="AF67" s="15">
        <f t="shared" si="123"/>
        <v>0.25921566220483189</v>
      </c>
      <c r="AG67" s="15">
        <f t="shared" si="124"/>
        <v>0.26076225419844529</v>
      </c>
      <c r="AH67" s="15" t="str">
        <f t="shared" si="125"/>
        <v>---</v>
      </c>
      <c r="AI67" s="15" t="str">
        <f t="shared" si="126"/>
        <v>---</v>
      </c>
      <c r="AJ67" s="12"/>
      <c r="AK67" s="15">
        <f t="shared" ref="AK67:AK80" si="132">AVERAGE(AD67:AI67)</f>
        <v>0.25712079622644562</v>
      </c>
      <c r="AL67" s="15">
        <f t="shared" ref="AL67:AL80" si="133">STDEV(AD67:AI67)</f>
        <v>3.4357396288437541E-3</v>
      </c>
      <c r="AM67" s="15">
        <f t="shared" ref="AM67:AM80" si="134">GEOMEAN(AD67:AI67)</f>
        <v>0.25710357800187245</v>
      </c>
      <c r="AN67" s="14">
        <f t="shared" ref="AN67:AN80" si="135">EXP(STDEV(AP67:AU67))</f>
        <v>1.0134535942706457</v>
      </c>
      <c r="AP67" s="15">
        <f t="shared" ref="AP67:AP80" si="136">IF(ISNUMBER(AD67),LN(AD67),"---")</f>
        <v>-1.3662469448325367</v>
      </c>
      <c r="AQ67" s="15">
        <f t="shared" si="127"/>
        <v>-1.3726169659163128</v>
      </c>
      <c r="AR67" s="15">
        <f t="shared" si="128"/>
        <v>-1.3500948911565822</v>
      </c>
      <c r="AS67" s="15">
        <f t="shared" si="129"/>
        <v>-1.3441461902383391</v>
      </c>
      <c r="AT67" s="15" t="str">
        <f t="shared" si="130"/>
        <v>---</v>
      </c>
      <c r="AU67" s="15" t="str">
        <f t="shared" si="131"/>
        <v>---</v>
      </c>
    </row>
    <row r="68" spans="1:47" x14ac:dyDescent="0.25">
      <c r="A68" t="s">
        <v>47</v>
      </c>
      <c r="B68" s="27">
        <f>'Raw Plate Reader Measurements'!$N$41</f>
        <v>0.7137</v>
      </c>
      <c r="C68" s="27">
        <f>'Raw Plate Reader Measurements'!$N$42</f>
        <v>0.72829999999999995</v>
      </c>
      <c r="D68" s="27">
        <f>'Raw Plate Reader Measurements'!$N$43</f>
        <v>0.68910000000000005</v>
      </c>
      <c r="E68" s="27">
        <f>'Raw Plate Reader Measurements'!$N$44</f>
        <v>0.67549999999999999</v>
      </c>
      <c r="F68" s="3"/>
      <c r="G68" s="3"/>
      <c r="I68" s="27">
        <f>'Raw Plate Reader Measurements'!$C$41</f>
        <v>1968.751</v>
      </c>
      <c r="J68" s="27">
        <f>'Raw Plate Reader Measurements'!$C$42</f>
        <v>2041.2329999999999</v>
      </c>
      <c r="K68" s="27">
        <f>'Raw Plate Reader Measurements'!$C$43</f>
        <v>2030.7280000000001</v>
      </c>
      <c r="L68" s="27">
        <f>'Raw Plate Reader Measurements'!$C$44</f>
        <v>1996.9480000000001</v>
      </c>
      <c r="M68" s="3"/>
      <c r="N68" s="3"/>
      <c r="P68" s="4">
        <f t="shared" si="109"/>
        <v>0.63419999999999999</v>
      </c>
      <c r="Q68" s="4">
        <f t="shared" si="110"/>
        <v>0.64879999999999993</v>
      </c>
      <c r="R68" s="4">
        <f t="shared" si="111"/>
        <v>0.60960000000000003</v>
      </c>
      <c r="S68" s="4">
        <f t="shared" si="112"/>
        <v>0.59599999999999997</v>
      </c>
      <c r="T68" s="4" t="str">
        <f t="shared" si="113"/>
        <v>---</v>
      </c>
      <c r="U68" s="4" t="str">
        <f t="shared" si="114"/>
        <v>---</v>
      </c>
      <c r="W68" s="4">
        <f t="shared" si="115"/>
        <v>1871.60475</v>
      </c>
      <c r="X68" s="4">
        <f t="shared" si="116"/>
        <v>1944.0867499999999</v>
      </c>
      <c r="Y68" s="4">
        <f t="shared" si="117"/>
        <v>1933.5817500000001</v>
      </c>
      <c r="Z68" s="4">
        <f t="shared" si="118"/>
        <v>1899.8017500000001</v>
      </c>
      <c r="AA68" s="4" t="str">
        <f t="shared" si="119"/>
        <v>---</v>
      </c>
      <c r="AB68" s="4" t="str">
        <f t="shared" si="120"/>
        <v>---</v>
      </c>
      <c r="AC68" s="12"/>
      <c r="AD68" s="15">
        <f t="shared" si="121"/>
        <v>0.3311531469474821</v>
      </c>
      <c r="AE68" s="15">
        <f t="shared" si="122"/>
        <v>0.33623721868994805</v>
      </c>
      <c r="AF68" s="15">
        <f t="shared" si="123"/>
        <v>0.35592505882465864</v>
      </c>
      <c r="AG68" s="15">
        <f t="shared" si="124"/>
        <v>0.35768687888479322</v>
      </c>
      <c r="AH68" s="15" t="str">
        <f t="shared" si="125"/>
        <v>---</v>
      </c>
      <c r="AI68" s="15" t="str">
        <f t="shared" si="126"/>
        <v>---</v>
      </c>
      <c r="AJ68" s="12"/>
      <c r="AK68" s="15">
        <f t="shared" si="132"/>
        <v>0.34525057583672047</v>
      </c>
      <c r="AL68" s="15">
        <f t="shared" si="133"/>
        <v>1.3522627073485526E-2</v>
      </c>
      <c r="AM68" s="15">
        <f t="shared" si="134"/>
        <v>0.34505161259799949</v>
      </c>
      <c r="AN68" s="14">
        <f t="shared" si="135"/>
        <v>1.0400050604413071</v>
      </c>
      <c r="AP68" s="15">
        <f t="shared" si="136"/>
        <v>-1.1051743310086322</v>
      </c>
      <c r="AQ68" s="15">
        <f t="shared" si="127"/>
        <v>-1.0899383601195467</v>
      </c>
      <c r="AR68" s="15">
        <f t="shared" si="128"/>
        <v>-1.0330350792097174</v>
      </c>
      <c r="AS68" s="15">
        <f t="shared" si="129"/>
        <v>-1.0280973152887791</v>
      </c>
      <c r="AT68" s="15" t="str">
        <f t="shared" si="130"/>
        <v>---</v>
      </c>
      <c r="AU68" s="15" t="str">
        <f t="shared" si="131"/>
        <v>---</v>
      </c>
    </row>
    <row r="69" spans="1:47" x14ac:dyDescent="0.25">
      <c r="A69" t="s">
        <v>50</v>
      </c>
      <c r="B69" s="27">
        <f>'Raw Plate Reader Measurements'!$O$37</f>
        <v>0.1462</v>
      </c>
      <c r="C69" s="27">
        <f>'Raw Plate Reader Measurements'!$O$38</f>
        <v>0.15190000000000001</v>
      </c>
      <c r="D69" s="27">
        <f>'Raw Plate Reader Measurements'!$O$39</f>
        <v>0.15049999999999999</v>
      </c>
      <c r="E69" s="27">
        <f>'Raw Plate Reader Measurements'!$O$40</f>
        <v>0.13780000000000001</v>
      </c>
      <c r="F69" s="3"/>
      <c r="G69" s="3"/>
      <c r="I69" s="27">
        <f>'Raw Plate Reader Measurements'!$D$37</f>
        <v>1285.4680000000001</v>
      </c>
      <c r="J69" s="27">
        <f>'Raw Plate Reader Measurements'!$D$38</f>
        <v>1413.598</v>
      </c>
      <c r="K69" s="27">
        <f>'Raw Plate Reader Measurements'!$D$39</f>
        <v>1344.8309999999999</v>
      </c>
      <c r="L69" s="27">
        <f>'Raw Plate Reader Measurements'!$D$40</f>
        <v>1251.402</v>
      </c>
      <c r="M69" s="3"/>
      <c r="N69" s="3"/>
      <c r="P69" s="4">
        <f t="shared" si="109"/>
        <v>6.6699999999999995E-2</v>
      </c>
      <c r="Q69" s="4">
        <f t="shared" si="110"/>
        <v>7.2400000000000006E-2</v>
      </c>
      <c r="R69" s="4">
        <f t="shared" si="111"/>
        <v>7.0999999999999994E-2</v>
      </c>
      <c r="S69" s="4">
        <f t="shared" si="112"/>
        <v>5.8300000000000005E-2</v>
      </c>
      <c r="T69" s="4" t="str">
        <f t="shared" si="113"/>
        <v>---</v>
      </c>
      <c r="U69" s="4" t="str">
        <f t="shared" si="114"/>
        <v>---</v>
      </c>
      <c r="W69" s="4">
        <f t="shared" si="115"/>
        <v>1188.3217500000001</v>
      </c>
      <c r="X69" s="4">
        <f t="shared" si="116"/>
        <v>1316.4517499999999</v>
      </c>
      <c r="Y69" s="4">
        <f t="shared" si="117"/>
        <v>1247.6847499999999</v>
      </c>
      <c r="Z69" s="4">
        <f t="shared" si="118"/>
        <v>1154.25575</v>
      </c>
      <c r="AA69" s="4" t="str">
        <f t="shared" si="119"/>
        <v>---</v>
      </c>
      <c r="AB69" s="4" t="str">
        <f t="shared" si="120"/>
        <v>---</v>
      </c>
      <c r="AD69" s="15">
        <f t="shared" si="121"/>
        <v>1.999167567837894</v>
      </c>
      <c r="AE69" s="15">
        <f t="shared" si="122"/>
        <v>2.0403626523885809</v>
      </c>
      <c r="AF69" s="15">
        <f t="shared" si="123"/>
        <v>1.9719118807873202</v>
      </c>
      <c r="AG69" s="15">
        <f t="shared" si="124"/>
        <v>2.2216440475864152</v>
      </c>
      <c r="AH69" s="15" t="str">
        <f t="shared" si="125"/>
        <v>---</v>
      </c>
      <c r="AI69" s="15" t="str">
        <f t="shared" si="126"/>
        <v>---</v>
      </c>
      <c r="AK69" s="15">
        <f t="shared" si="132"/>
        <v>2.0582715371500524</v>
      </c>
      <c r="AL69" s="15">
        <f t="shared" si="133"/>
        <v>0.11249085111720702</v>
      </c>
      <c r="AM69" s="15">
        <f t="shared" si="134"/>
        <v>2.0560308937204823</v>
      </c>
      <c r="AN69" s="14">
        <f t="shared" si="135"/>
        <v>1.0549735669764881</v>
      </c>
      <c r="AP69" s="15">
        <f t="shared" si="136"/>
        <v>0.69273087783693721</v>
      </c>
      <c r="AQ69" s="15">
        <f t="shared" si="127"/>
        <v>0.71312756283548873</v>
      </c>
      <c r="AR69" s="15">
        <f t="shared" si="128"/>
        <v>0.67900356998290268</v>
      </c>
      <c r="AS69" s="15">
        <f t="shared" si="129"/>
        <v>0.79824748377933818</v>
      </c>
      <c r="AT69" s="15" t="str">
        <f t="shared" si="130"/>
        <v>---</v>
      </c>
      <c r="AU69" s="15" t="str">
        <f t="shared" si="131"/>
        <v>---</v>
      </c>
    </row>
    <row r="70" spans="1:47" x14ac:dyDescent="0.25">
      <c r="A70" t="s">
        <v>48</v>
      </c>
      <c r="B70" s="27">
        <f>'Raw Plate Reader Measurements'!$O$41</f>
        <v>0.14219999999999999</v>
      </c>
      <c r="C70" s="27">
        <f>'Raw Plate Reader Measurements'!$O$42</f>
        <v>0.15190000000000001</v>
      </c>
      <c r="D70" s="27">
        <f>'Raw Plate Reader Measurements'!$O$43</f>
        <v>0.14779999999999999</v>
      </c>
      <c r="E70" s="27">
        <f>'Raw Plate Reader Measurements'!$O$44</f>
        <v>0.1497</v>
      </c>
      <c r="F70" s="3"/>
      <c r="G70" s="3"/>
      <c r="I70" s="27">
        <f>'Raw Plate Reader Measurements'!$D$41</f>
        <v>1438.53</v>
      </c>
      <c r="J70" s="27">
        <f>'Raw Plate Reader Measurements'!$D$42</f>
        <v>1445.7529999999999</v>
      </c>
      <c r="K70" s="27">
        <f>'Raw Plate Reader Measurements'!$D$43</f>
        <v>1492.0920000000001</v>
      </c>
      <c r="L70" s="27">
        <f>'Raw Plate Reader Measurements'!$D$44</f>
        <v>1444.4549999999999</v>
      </c>
      <c r="M70" s="3"/>
      <c r="N70" s="3"/>
      <c r="P70" s="4">
        <f t="shared" si="109"/>
        <v>6.2699999999999992E-2</v>
      </c>
      <c r="Q70" s="4">
        <f t="shared" si="110"/>
        <v>7.2400000000000006E-2</v>
      </c>
      <c r="R70" s="4">
        <f t="shared" si="111"/>
        <v>6.8299999999999986E-2</v>
      </c>
      <c r="S70" s="4">
        <f t="shared" si="112"/>
        <v>7.0199999999999999E-2</v>
      </c>
      <c r="T70" s="4" t="str">
        <f t="shared" si="113"/>
        <v>---</v>
      </c>
      <c r="U70" s="4" t="str">
        <f t="shared" si="114"/>
        <v>---</v>
      </c>
      <c r="W70" s="4">
        <f t="shared" si="115"/>
        <v>1341.38375</v>
      </c>
      <c r="X70" s="4">
        <f t="shared" si="116"/>
        <v>1348.6067499999999</v>
      </c>
      <c r="Y70" s="4">
        <f t="shared" si="117"/>
        <v>1394.9457500000001</v>
      </c>
      <c r="Z70" s="4">
        <f t="shared" si="118"/>
        <v>1347.3087499999999</v>
      </c>
      <c r="AA70" s="4" t="str">
        <f t="shared" si="119"/>
        <v>---</v>
      </c>
      <c r="AB70" s="4" t="str">
        <f t="shared" si="120"/>
        <v>---</v>
      </c>
      <c r="AD70" s="15">
        <f t="shared" si="121"/>
        <v>2.4006369450539156</v>
      </c>
      <c r="AE70" s="15">
        <f t="shared" si="122"/>
        <v>2.0901995424132664</v>
      </c>
      <c r="AF70" s="15">
        <f t="shared" si="123"/>
        <v>2.2918046688476785</v>
      </c>
      <c r="AG70" s="15">
        <f t="shared" si="124"/>
        <v>2.153629560263242</v>
      </c>
      <c r="AH70" s="15" t="str">
        <f t="shared" si="125"/>
        <v>---</v>
      </c>
      <c r="AI70" s="15" t="str">
        <f t="shared" si="126"/>
        <v>---</v>
      </c>
      <c r="AK70" s="15">
        <f t="shared" si="132"/>
        <v>2.2340676791445255</v>
      </c>
      <c r="AL70" s="15">
        <f t="shared" si="133"/>
        <v>0.13934036512709785</v>
      </c>
      <c r="AM70" s="15">
        <f t="shared" si="134"/>
        <v>2.2308260606904557</v>
      </c>
      <c r="AN70" s="14">
        <f t="shared" si="135"/>
        <v>1.0641255999790298</v>
      </c>
      <c r="AP70" s="15">
        <f t="shared" si="136"/>
        <v>0.8757340959156672</v>
      </c>
      <c r="AQ70" s="15">
        <f t="shared" si="127"/>
        <v>0.73725953625817076</v>
      </c>
      <c r="AR70" s="15">
        <f t="shared" si="128"/>
        <v>0.82933957220495846</v>
      </c>
      <c r="AS70" s="15">
        <f t="shared" si="129"/>
        <v>0.76715458635068812</v>
      </c>
      <c r="AT70" s="15" t="str">
        <f t="shared" si="130"/>
        <v>---</v>
      </c>
      <c r="AU70" s="15" t="str">
        <f t="shared" si="131"/>
        <v>---</v>
      </c>
    </row>
    <row r="71" spans="1:47" x14ac:dyDescent="0.25">
      <c r="A71" t="s">
        <v>49</v>
      </c>
      <c r="B71" s="27">
        <f>'Raw Plate Reader Measurements'!$P$37</f>
        <v>0.53669999999999995</v>
      </c>
      <c r="C71" s="27">
        <f>'Raw Plate Reader Measurements'!$P$38</f>
        <v>0.50949999999999995</v>
      </c>
      <c r="D71" s="27">
        <f>'Raw Plate Reader Measurements'!$P$39</f>
        <v>0.50390000000000001</v>
      </c>
      <c r="E71" s="27">
        <f>'Raw Plate Reader Measurements'!$P$40</f>
        <v>0.39910000000000001</v>
      </c>
      <c r="F71" s="3"/>
      <c r="G71" s="3"/>
      <c r="I71" s="27">
        <f>'Raw Plate Reader Measurements'!$E$37</f>
        <v>1510.713</v>
      </c>
      <c r="J71" s="27">
        <f>'Raw Plate Reader Measurements'!$E$38</f>
        <v>1488.4659999999999</v>
      </c>
      <c r="K71" s="27">
        <f>'Raw Plate Reader Measurements'!$E$39</f>
        <v>1466.453</v>
      </c>
      <c r="L71" s="27">
        <f>'Raw Plate Reader Measurements'!$E$40</f>
        <v>1153.259</v>
      </c>
      <c r="M71" s="3"/>
      <c r="N71" s="3"/>
      <c r="P71" s="4">
        <f t="shared" si="109"/>
        <v>0.45719999999999994</v>
      </c>
      <c r="Q71" s="4">
        <f t="shared" si="110"/>
        <v>0.42999999999999994</v>
      </c>
      <c r="R71" s="4">
        <f t="shared" si="111"/>
        <v>0.4244</v>
      </c>
      <c r="S71" s="4">
        <f t="shared" si="112"/>
        <v>0.3196</v>
      </c>
      <c r="T71" s="4" t="str">
        <f t="shared" si="113"/>
        <v>---</v>
      </c>
      <c r="U71" s="4" t="str">
        <f t="shared" si="114"/>
        <v>---</v>
      </c>
      <c r="W71" s="4">
        <f t="shared" si="115"/>
        <v>1413.56675</v>
      </c>
      <c r="X71" s="4">
        <f t="shared" si="116"/>
        <v>1391.3197499999999</v>
      </c>
      <c r="Y71" s="4">
        <f t="shared" si="117"/>
        <v>1369.30675</v>
      </c>
      <c r="Z71" s="4">
        <f t="shared" si="118"/>
        <v>1056.11275</v>
      </c>
      <c r="AA71" s="4" t="str">
        <f t="shared" si="119"/>
        <v>---</v>
      </c>
      <c r="AB71" s="4" t="str">
        <f t="shared" si="120"/>
        <v>---</v>
      </c>
      <c r="AD71" s="15">
        <f t="shared" si="121"/>
        <v>0.34693737232906863</v>
      </c>
      <c r="AE71" s="15">
        <f t="shared" si="122"/>
        <v>0.36307761998621685</v>
      </c>
      <c r="AF71" s="15">
        <f t="shared" si="123"/>
        <v>0.36204817217016055</v>
      </c>
      <c r="AG71" s="15">
        <f t="shared" si="124"/>
        <v>0.37080407695713169</v>
      </c>
      <c r="AH71" s="15" t="str">
        <f t="shared" si="125"/>
        <v>---</v>
      </c>
      <c r="AI71" s="15" t="str">
        <f t="shared" si="126"/>
        <v>---</v>
      </c>
      <c r="AK71" s="15">
        <f t="shared" si="132"/>
        <v>0.3607168103606444</v>
      </c>
      <c r="AL71" s="15">
        <f t="shared" si="133"/>
        <v>9.9828487285390077E-3</v>
      </c>
      <c r="AM71" s="15">
        <f t="shared" si="134"/>
        <v>0.36061215079084874</v>
      </c>
      <c r="AN71" s="14">
        <f t="shared" si="135"/>
        <v>1.0282822226879083</v>
      </c>
      <c r="AP71" s="15">
        <f t="shared" si="136"/>
        <v>-1.0586109985258623</v>
      </c>
      <c r="AQ71" s="15">
        <f t="shared" si="127"/>
        <v>-1.0131386384123515</v>
      </c>
      <c r="AR71" s="15">
        <f t="shared" si="128"/>
        <v>-1.015978003716437</v>
      </c>
      <c r="AS71" s="15">
        <f t="shared" si="129"/>
        <v>-0.99208145032086115</v>
      </c>
      <c r="AT71" s="15" t="str">
        <f t="shared" si="130"/>
        <v>---</v>
      </c>
      <c r="AU71" s="15" t="str">
        <f t="shared" si="131"/>
        <v>---</v>
      </c>
    </row>
    <row r="72" spans="1:47" x14ac:dyDescent="0.25">
      <c r="A72" t="s">
        <v>51</v>
      </c>
      <c r="B72" s="27">
        <f>'Raw Plate Reader Measurements'!$P$41</f>
        <v>0.55110000000000003</v>
      </c>
      <c r="C72" s="27">
        <f>'Raw Plate Reader Measurements'!$P$42</f>
        <v>0.48309999999999997</v>
      </c>
      <c r="D72" s="27">
        <f>'Raw Plate Reader Measurements'!$P$43</f>
        <v>0.46339999999999998</v>
      </c>
      <c r="E72" s="27">
        <f>'Raw Plate Reader Measurements'!$P$44</f>
        <v>0.35460000000000003</v>
      </c>
      <c r="F72" s="3"/>
      <c r="G72" s="3"/>
      <c r="I72" s="27">
        <f>'Raw Plate Reader Measurements'!$E$41</f>
        <v>1414.9949999999999</v>
      </c>
      <c r="J72" s="27">
        <f>'Raw Plate Reader Measurements'!$E$42</f>
        <v>1315.6679999999999</v>
      </c>
      <c r="K72" s="27">
        <f>'Raw Plate Reader Measurements'!$E$43</f>
        <v>1259.578</v>
      </c>
      <c r="L72" s="27">
        <f>'Raw Plate Reader Measurements'!$E$44</f>
        <v>970.07</v>
      </c>
      <c r="M72" s="3"/>
      <c r="N72" s="3"/>
      <c r="P72" s="4">
        <f t="shared" si="109"/>
        <v>0.47160000000000002</v>
      </c>
      <c r="Q72" s="4">
        <f t="shared" si="110"/>
        <v>0.40359999999999996</v>
      </c>
      <c r="R72" s="4">
        <f t="shared" si="111"/>
        <v>0.38389999999999996</v>
      </c>
      <c r="S72" s="4">
        <f t="shared" si="112"/>
        <v>0.27510000000000001</v>
      </c>
      <c r="T72" s="4" t="str">
        <f t="shared" si="113"/>
        <v>---</v>
      </c>
      <c r="U72" s="4" t="str">
        <f t="shared" si="114"/>
        <v>---</v>
      </c>
      <c r="W72" s="4">
        <f t="shared" si="115"/>
        <v>1317.8487499999999</v>
      </c>
      <c r="X72" s="4">
        <f t="shared" si="116"/>
        <v>1218.5217499999999</v>
      </c>
      <c r="Y72" s="4">
        <f t="shared" si="117"/>
        <v>1162.43175</v>
      </c>
      <c r="Z72" s="4">
        <f t="shared" si="118"/>
        <v>872.92375000000004</v>
      </c>
      <c r="AA72" s="4" t="str">
        <f t="shared" si="119"/>
        <v>---</v>
      </c>
      <c r="AB72" s="4" t="str">
        <f t="shared" si="120"/>
        <v>---</v>
      </c>
      <c r="AD72" s="15">
        <f t="shared" si="121"/>
        <v>0.31356873792241213</v>
      </c>
      <c r="AE72" s="15">
        <f t="shared" si="122"/>
        <v>0.3387841731980567</v>
      </c>
      <c r="AF72" s="15">
        <f t="shared" si="123"/>
        <v>0.33977415170720882</v>
      </c>
      <c r="AG72" s="15">
        <f t="shared" si="124"/>
        <v>0.35606288366118222</v>
      </c>
      <c r="AH72" s="15" t="str">
        <f t="shared" si="125"/>
        <v>---</v>
      </c>
      <c r="AI72" s="15" t="str">
        <f t="shared" si="126"/>
        <v>---</v>
      </c>
      <c r="AK72" s="15">
        <f t="shared" si="132"/>
        <v>0.33704748662221495</v>
      </c>
      <c r="AL72" s="15">
        <f t="shared" si="133"/>
        <v>1.7543163414907918E-2</v>
      </c>
      <c r="AM72" s="15">
        <f t="shared" si="134"/>
        <v>0.33670008673771945</v>
      </c>
      <c r="AN72" s="14">
        <f t="shared" si="135"/>
        <v>1.0540500128945895</v>
      </c>
      <c r="AP72" s="15">
        <f t="shared" si="136"/>
        <v>-1.1597366832224483</v>
      </c>
      <c r="AQ72" s="15">
        <f t="shared" si="127"/>
        <v>-1.0823920315868343</v>
      </c>
      <c r="AR72" s="15">
        <f t="shared" si="128"/>
        <v>-1.0794741417748226</v>
      </c>
      <c r="AS72" s="15">
        <f t="shared" si="129"/>
        <v>-1.0326479242313229</v>
      </c>
      <c r="AT72" s="15" t="str">
        <f t="shared" si="130"/>
        <v>---</v>
      </c>
      <c r="AU72" s="15" t="str">
        <f t="shared" si="131"/>
        <v>---</v>
      </c>
    </row>
    <row r="73" spans="1:47" x14ac:dyDescent="0.25">
      <c r="A73" t="s">
        <v>52</v>
      </c>
      <c r="B73" s="27">
        <f>'Raw Plate Reader Measurements'!$Q$37</f>
        <v>0.54159999999999997</v>
      </c>
      <c r="C73" s="27">
        <f>'Raw Plate Reader Measurements'!$Q$38</f>
        <v>0.53569999999999995</v>
      </c>
      <c r="D73" s="27">
        <f>'Raw Plate Reader Measurements'!$Q$39</f>
        <v>0.51259999999999994</v>
      </c>
      <c r="E73" s="27">
        <f>'Raw Plate Reader Measurements'!$Q$40</f>
        <v>0.49409999999999998</v>
      </c>
      <c r="F73" s="3"/>
      <c r="G73" s="3"/>
      <c r="I73" s="27">
        <f>'Raw Plate Reader Measurements'!$F$37</f>
        <v>131.36799999999999</v>
      </c>
      <c r="J73" s="27">
        <f>'Raw Plate Reader Measurements'!$F$38</f>
        <v>127.791</v>
      </c>
      <c r="K73" s="27">
        <f>'Raw Plate Reader Measurements'!$F$39</f>
        <v>126.611</v>
      </c>
      <c r="L73" s="27">
        <f>'Raw Plate Reader Measurements'!$F$40</f>
        <v>125.941</v>
      </c>
      <c r="M73" s="3"/>
      <c r="N73" s="3"/>
      <c r="P73" s="4">
        <f t="shared" si="109"/>
        <v>0.46209999999999996</v>
      </c>
      <c r="Q73" s="4">
        <f t="shared" si="110"/>
        <v>0.45619999999999994</v>
      </c>
      <c r="R73" s="4">
        <f t="shared" si="111"/>
        <v>0.43309999999999993</v>
      </c>
      <c r="S73" s="4">
        <f t="shared" si="112"/>
        <v>0.41459999999999997</v>
      </c>
      <c r="T73" s="4" t="str">
        <f t="shared" si="113"/>
        <v>---</v>
      </c>
      <c r="U73" s="4" t="str">
        <f t="shared" si="114"/>
        <v>---</v>
      </c>
      <c r="W73" s="4">
        <f t="shared" si="115"/>
        <v>34.221749999999986</v>
      </c>
      <c r="X73" s="4">
        <f t="shared" si="116"/>
        <v>30.644749999999988</v>
      </c>
      <c r="Y73" s="4">
        <f t="shared" si="117"/>
        <v>29.464749999999995</v>
      </c>
      <c r="Z73" s="4">
        <f t="shared" si="118"/>
        <v>28.794749999999993</v>
      </c>
      <c r="AA73" s="4" t="str">
        <f t="shared" si="119"/>
        <v>---</v>
      </c>
      <c r="AB73" s="4" t="str">
        <f t="shared" si="120"/>
        <v>---</v>
      </c>
      <c r="AD73" s="15">
        <f t="shared" si="121"/>
        <v>8.3101187777624291E-3</v>
      </c>
      <c r="AE73" s="15">
        <f t="shared" si="122"/>
        <v>7.5377510045619208E-3</v>
      </c>
      <c r="AF73" s="15">
        <f t="shared" si="123"/>
        <v>7.6340598830173818E-3</v>
      </c>
      <c r="AG73" s="15">
        <f t="shared" si="124"/>
        <v>7.7933646987111572E-3</v>
      </c>
      <c r="AH73" s="15" t="str">
        <f t="shared" si="125"/>
        <v>---</v>
      </c>
      <c r="AI73" s="15" t="str">
        <f t="shared" si="126"/>
        <v>---</v>
      </c>
      <c r="AK73" s="15">
        <f t="shared" si="132"/>
        <v>7.8188235910132218E-3</v>
      </c>
      <c r="AL73" s="15">
        <f t="shared" si="133"/>
        <v>3.4407292946262753E-4</v>
      </c>
      <c r="AM73" s="15">
        <f t="shared" si="134"/>
        <v>7.8132621361793955E-3</v>
      </c>
      <c r="AN73" s="14">
        <f t="shared" si="135"/>
        <v>1.0442905152056225</v>
      </c>
      <c r="AP73" s="15">
        <f t="shared" si="136"/>
        <v>-4.7902813768640495</v>
      </c>
      <c r="AQ73" s="15">
        <f t="shared" si="127"/>
        <v>-4.8878314167122241</v>
      </c>
      <c r="AR73" s="15">
        <f t="shared" si="128"/>
        <v>-4.8751354804381775</v>
      </c>
      <c r="AS73" s="15">
        <f t="shared" si="129"/>
        <v>-4.8544825869722734</v>
      </c>
      <c r="AT73" s="15" t="str">
        <f t="shared" si="130"/>
        <v>---</v>
      </c>
      <c r="AU73" s="15" t="str">
        <f t="shared" si="131"/>
        <v>---</v>
      </c>
    </row>
    <row r="74" spans="1:47" x14ac:dyDescent="0.25">
      <c r="A74" t="s">
        <v>53</v>
      </c>
      <c r="B74" s="27">
        <f>'Raw Plate Reader Measurements'!$Q$41</f>
        <v>0.54769999999999996</v>
      </c>
      <c r="C74" s="27">
        <f>'Raw Plate Reader Measurements'!$Q$42</f>
        <v>0.5343</v>
      </c>
      <c r="D74" s="27">
        <f>'Raw Plate Reader Measurements'!$Q$43</f>
        <v>0.51790000000000003</v>
      </c>
      <c r="E74" s="27">
        <f>'Raw Plate Reader Measurements'!$Q$44</f>
        <v>0.4652</v>
      </c>
      <c r="F74" s="3"/>
      <c r="G74" s="3"/>
      <c r="I74" s="27">
        <f>'Raw Plate Reader Measurements'!$F$41</f>
        <v>125.67400000000001</v>
      </c>
      <c r="J74" s="27">
        <f>'Raw Plate Reader Measurements'!$F$42</f>
        <v>125.434</v>
      </c>
      <c r="K74" s="27">
        <f>'Raw Plate Reader Measurements'!$F$43</f>
        <v>126.184</v>
      </c>
      <c r="L74" s="27">
        <f>'Raw Plate Reader Measurements'!$F$44</f>
        <v>118.084</v>
      </c>
      <c r="M74" s="3"/>
      <c r="N74" s="3"/>
      <c r="P74" s="4">
        <f t="shared" si="109"/>
        <v>0.46819999999999995</v>
      </c>
      <c r="Q74" s="4">
        <f t="shared" si="110"/>
        <v>0.45479999999999998</v>
      </c>
      <c r="R74" s="4">
        <f t="shared" si="111"/>
        <v>0.43840000000000001</v>
      </c>
      <c r="S74" s="4">
        <f t="shared" si="112"/>
        <v>0.38569999999999999</v>
      </c>
      <c r="T74" s="4" t="str">
        <f t="shared" si="113"/>
        <v>---</v>
      </c>
      <c r="U74" s="4" t="str">
        <f t="shared" si="114"/>
        <v>---</v>
      </c>
      <c r="W74" s="4">
        <f t="shared" si="115"/>
        <v>28.527749999999997</v>
      </c>
      <c r="X74" s="4">
        <f t="shared" si="116"/>
        <v>28.287749999999988</v>
      </c>
      <c r="Y74" s="4">
        <f t="shared" si="117"/>
        <v>29.037749999999988</v>
      </c>
      <c r="Z74" s="4">
        <f t="shared" si="118"/>
        <v>20.937749999999994</v>
      </c>
      <c r="AA74" s="4" t="str">
        <f t="shared" si="119"/>
        <v>---</v>
      </c>
      <c r="AB74" s="4" t="str">
        <f t="shared" si="120"/>
        <v>---</v>
      </c>
      <c r="AD74" s="15">
        <f t="shared" si="121"/>
        <v>6.837181298634502E-3</v>
      </c>
      <c r="AE74" s="15">
        <f t="shared" si="122"/>
        <v>6.9794135877146168E-3</v>
      </c>
      <c r="AF74" s="15">
        <f t="shared" si="123"/>
        <v>7.432474055013254E-3</v>
      </c>
      <c r="AG74" s="15">
        <f t="shared" si="124"/>
        <v>6.0914594364677504E-3</v>
      </c>
      <c r="AH74" s="15" t="str">
        <f t="shared" si="125"/>
        <v>---</v>
      </c>
      <c r="AI74" s="15" t="str">
        <f t="shared" si="126"/>
        <v>---</v>
      </c>
      <c r="AK74" s="15">
        <f t="shared" si="132"/>
        <v>6.835132094457531E-3</v>
      </c>
      <c r="AL74" s="15">
        <f t="shared" si="133"/>
        <v>5.5698228236823765E-4</v>
      </c>
      <c r="AM74" s="15">
        <f t="shared" si="134"/>
        <v>6.8176970214715886E-3</v>
      </c>
      <c r="AN74" s="14">
        <f t="shared" si="135"/>
        <v>1.086609942216614</v>
      </c>
      <c r="AP74" s="15">
        <f t="shared" si="136"/>
        <v>-4.9853797231233523</v>
      </c>
      <c r="AQ74" s="15">
        <f t="shared" si="127"/>
        <v>-4.9647903789585657</v>
      </c>
      <c r="AR74" s="15">
        <f t="shared" si="128"/>
        <v>-4.9018964938464151</v>
      </c>
      <c r="AS74" s="15">
        <f t="shared" si="129"/>
        <v>-5.1008675812303563</v>
      </c>
      <c r="AT74" s="15" t="str">
        <f t="shared" si="130"/>
        <v>---</v>
      </c>
      <c r="AU74" s="15" t="str">
        <f t="shared" si="131"/>
        <v>---</v>
      </c>
    </row>
    <row r="75" spans="1:47" x14ac:dyDescent="0.25">
      <c r="A75" t="s">
        <v>54</v>
      </c>
      <c r="B75" s="27">
        <f>'Raw Plate Reader Measurements'!$R$37</f>
        <v>0.46660000000000001</v>
      </c>
      <c r="C75" s="27">
        <f>'Raw Plate Reader Measurements'!$R$38</f>
        <v>0.42470000000000002</v>
      </c>
      <c r="D75" s="27">
        <f>'Raw Plate Reader Measurements'!$R$39</f>
        <v>0.41599999999999998</v>
      </c>
      <c r="E75" s="27">
        <f>'Raw Plate Reader Measurements'!$R$40</f>
        <v>0.34370000000000001</v>
      </c>
      <c r="F75" s="3"/>
      <c r="G75" s="3"/>
      <c r="I75" s="27">
        <f>'Raw Plate Reader Measurements'!$G$37</f>
        <v>863.125</v>
      </c>
      <c r="J75" s="27">
        <f>'Raw Plate Reader Measurements'!$G$38</f>
        <v>842.322</v>
      </c>
      <c r="K75" s="27">
        <f>'Raw Plate Reader Measurements'!$G$39</f>
        <v>780.33299999999997</v>
      </c>
      <c r="L75" s="27">
        <f>'Raw Plate Reader Measurements'!$G$40</f>
        <v>606.27300000000002</v>
      </c>
      <c r="M75" s="3"/>
      <c r="N75" s="3"/>
      <c r="P75" s="4">
        <f t="shared" si="109"/>
        <v>0.3871</v>
      </c>
      <c r="Q75" s="4">
        <f t="shared" si="110"/>
        <v>0.34520000000000001</v>
      </c>
      <c r="R75" s="4">
        <f t="shared" si="111"/>
        <v>0.33649999999999997</v>
      </c>
      <c r="S75" s="4">
        <f t="shared" si="112"/>
        <v>0.26419999999999999</v>
      </c>
      <c r="T75" s="4" t="str">
        <f t="shared" si="113"/>
        <v>---</v>
      </c>
      <c r="U75" s="4" t="str">
        <f t="shared" si="114"/>
        <v>---</v>
      </c>
      <c r="W75" s="4">
        <f t="shared" si="115"/>
        <v>765.97874999999999</v>
      </c>
      <c r="X75" s="4">
        <f t="shared" si="116"/>
        <v>745.17574999999999</v>
      </c>
      <c r="Y75" s="4">
        <f t="shared" si="117"/>
        <v>683.18674999999996</v>
      </c>
      <c r="Z75" s="4">
        <f t="shared" si="118"/>
        <v>509.12675000000002</v>
      </c>
      <c r="AA75" s="4" t="str">
        <f t="shared" si="119"/>
        <v>---</v>
      </c>
      <c r="AB75" s="4" t="str">
        <f t="shared" si="120"/>
        <v>---</v>
      </c>
      <c r="AD75" s="15">
        <f t="shared" si="121"/>
        <v>0.22204169585680877</v>
      </c>
      <c r="AE75" s="15">
        <f t="shared" si="122"/>
        <v>0.24223054805069791</v>
      </c>
      <c r="AF75" s="15">
        <f t="shared" si="123"/>
        <v>0.22782183825398455</v>
      </c>
      <c r="AG75" s="15">
        <f t="shared" si="124"/>
        <v>0.21623903175070597</v>
      </c>
      <c r="AH75" s="15" t="str">
        <f t="shared" si="125"/>
        <v>---</v>
      </c>
      <c r="AI75" s="15" t="str">
        <f t="shared" si="126"/>
        <v>---</v>
      </c>
      <c r="AK75" s="15">
        <f t="shared" si="132"/>
        <v>0.22708327847804927</v>
      </c>
      <c r="AL75" s="15">
        <f t="shared" si="133"/>
        <v>1.1150493090134429E-2</v>
      </c>
      <c r="AM75" s="15">
        <f t="shared" si="134"/>
        <v>0.2268810491638012</v>
      </c>
      <c r="AN75" s="14">
        <f t="shared" si="135"/>
        <v>1.0497630107832403</v>
      </c>
      <c r="AP75" s="15">
        <f t="shared" si="136"/>
        <v>-1.5048900955708564</v>
      </c>
      <c r="AQ75" s="15">
        <f t="shared" si="127"/>
        <v>-1.4178653284395815</v>
      </c>
      <c r="AR75" s="15">
        <f t="shared" si="128"/>
        <v>-1.4791913666552738</v>
      </c>
      <c r="AS75" s="15">
        <f t="shared" si="129"/>
        <v>-1.5313708546844118</v>
      </c>
      <c r="AT75" s="15" t="str">
        <f t="shared" si="130"/>
        <v>---</v>
      </c>
      <c r="AU75" s="15" t="str">
        <f t="shared" si="131"/>
        <v>---</v>
      </c>
    </row>
    <row r="76" spans="1:47" x14ac:dyDescent="0.25">
      <c r="A76" t="s">
        <v>55</v>
      </c>
      <c r="B76" s="27">
        <f>'Raw Plate Reader Measurements'!$R$41</f>
        <v>0.50800000000000001</v>
      </c>
      <c r="C76" s="27">
        <f>'Raw Plate Reader Measurements'!$R$42</f>
        <v>0.46889999999999998</v>
      </c>
      <c r="D76" s="27">
        <f>'Raw Plate Reader Measurements'!$R$43</f>
        <v>0.46129999999999999</v>
      </c>
      <c r="E76" s="27">
        <f>'Raw Plate Reader Measurements'!$R$44</f>
        <v>0.43090000000000001</v>
      </c>
      <c r="F76" s="3"/>
      <c r="G76" s="3"/>
      <c r="I76" s="27">
        <f>'Raw Plate Reader Measurements'!$G$41</f>
        <v>1473.6869999999999</v>
      </c>
      <c r="J76" s="27">
        <f>'Raw Plate Reader Measurements'!$G$42</f>
        <v>1373.9169999999999</v>
      </c>
      <c r="K76" s="27">
        <f>'Raw Plate Reader Measurements'!$G$43</f>
        <v>1302.9739999999999</v>
      </c>
      <c r="L76" s="27">
        <f>'Raw Plate Reader Measurements'!$G$44</f>
        <v>1288.8810000000001</v>
      </c>
      <c r="M76" s="3"/>
      <c r="N76" s="3"/>
      <c r="P76" s="4">
        <f t="shared" si="109"/>
        <v>0.42849999999999999</v>
      </c>
      <c r="Q76" s="4">
        <f t="shared" si="110"/>
        <v>0.38939999999999997</v>
      </c>
      <c r="R76" s="4">
        <f t="shared" si="111"/>
        <v>0.38179999999999997</v>
      </c>
      <c r="S76" s="4">
        <f t="shared" si="112"/>
        <v>0.35139999999999999</v>
      </c>
      <c r="T76" s="4" t="str">
        <f t="shared" si="113"/>
        <v>---</v>
      </c>
      <c r="U76" s="4" t="str">
        <f t="shared" si="114"/>
        <v>---</v>
      </c>
      <c r="W76" s="4">
        <f t="shared" si="115"/>
        <v>1376.5407499999999</v>
      </c>
      <c r="X76" s="4">
        <f t="shared" si="116"/>
        <v>1276.7707499999999</v>
      </c>
      <c r="Y76" s="4">
        <f t="shared" si="117"/>
        <v>1205.8277499999999</v>
      </c>
      <c r="Z76" s="4">
        <f t="shared" si="118"/>
        <v>1191.7347500000001</v>
      </c>
      <c r="AA76" s="4" t="str">
        <f t="shared" si="119"/>
        <v>---</v>
      </c>
      <c r="AB76" s="4" t="str">
        <f t="shared" si="120"/>
        <v>---</v>
      </c>
      <c r="AD76" s="15">
        <f t="shared" si="121"/>
        <v>0.36047838744839655</v>
      </c>
      <c r="AE76" s="15">
        <f t="shared" si="122"/>
        <v>0.36792386854543352</v>
      </c>
      <c r="AF76" s="15">
        <f t="shared" si="123"/>
        <v>0.35439724373140508</v>
      </c>
      <c r="AG76" s="15">
        <f t="shared" si="124"/>
        <v>0.38055622599436406</v>
      </c>
      <c r="AH76" s="15" t="str">
        <f t="shared" si="125"/>
        <v>---</v>
      </c>
      <c r="AI76" s="15" t="str">
        <f t="shared" si="126"/>
        <v>---</v>
      </c>
      <c r="AK76" s="15">
        <f t="shared" si="132"/>
        <v>0.36583893142989982</v>
      </c>
      <c r="AL76" s="15">
        <f t="shared" si="133"/>
        <v>1.1263412319548274E-2</v>
      </c>
      <c r="AM76" s="15">
        <f t="shared" si="134"/>
        <v>0.36570979330610826</v>
      </c>
      <c r="AN76" s="14">
        <f t="shared" si="135"/>
        <v>1.0311056362084756</v>
      </c>
      <c r="AP76" s="15">
        <f t="shared" si="136"/>
        <v>-1.020323275653757</v>
      </c>
      <c r="AQ76" s="15">
        <f t="shared" si="127"/>
        <v>-0.99987924116823479</v>
      </c>
      <c r="AR76" s="15">
        <f t="shared" si="128"/>
        <v>-1.0373368375630427</v>
      </c>
      <c r="AS76" s="15">
        <f t="shared" si="129"/>
        <v>-0.96612134388656756</v>
      </c>
      <c r="AT76" s="15" t="str">
        <f t="shared" si="130"/>
        <v>---</v>
      </c>
      <c r="AU76" s="15" t="str">
        <f t="shared" si="131"/>
        <v>---</v>
      </c>
    </row>
    <row r="77" spans="1:47" x14ac:dyDescent="0.25">
      <c r="A77" t="s">
        <v>56</v>
      </c>
      <c r="B77" s="27">
        <f>'Raw Plate Reader Measurements'!$S$37</f>
        <v>0.52549999999999997</v>
      </c>
      <c r="C77" s="27">
        <f>'Raw Plate Reader Measurements'!$S$38</f>
        <v>0.4844</v>
      </c>
      <c r="D77" s="27">
        <f>'Raw Plate Reader Measurements'!$S$39</f>
        <v>0.47049999999999997</v>
      </c>
      <c r="E77" s="27">
        <f>'Raw Plate Reader Measurements'!$S$40</f>
        <v>0.3952</v>
      </c>
      <c r="F77" s="3"/>
      <c r="G77" s="3"/>
      <c r="I77" s="27">
        <f>'Raw Plate Reader Measurements'!$H$37</f>
        <v>287.33999999999997</v>
      </c>
      <c r="J77" s="27">
        <f>'Raw Plate Reader Measurements'!$H$38</f>
        <v>264.22000000000003</v>
      </c>
      <c r="K77" s="27">
        <f>'Raw Plate Reader Measurements'!$H$39</f>
        <v>265.67</v>
      </c>
      <c r="L77" s="27">
        <f>'Raw Plate Reader Measurements'!$H$40</f>
        <v>225.989</v>
      </c>
      <c r="M77" s="3"/>
      <c r="N77" s="3"/>
      <c r="P77" s="4">
        <f t="shared" si="109"/>
        <v>0.44599999999999995</v>
      </c>
      <c r="Q77" s="4">
        <f t="shared" si="110"/>
        <v>0.40489999999999998</v>
      </c>
      <c r="R77" s="4">
        <f t="shared" si="111"/>
        <v>0.39099999999999996</v>
      </c>
      <c r="S77" s="4">
        <f t="shared" si="112"/>
        <v>0.31569999999999998</v>
      </c>
      <c r="T77" s="4" t="str">
        <f t="shared" si="113"/>
        <v>---</v>
      </c>
      <c r="U77" s="4" t="str">
        <f t="shared" si="114"/>
        <v>---</v>
      </c>
      <c r="W77" s="4">
        <f t="shared" si="115"/>
        <v>190.19374999999997</v>
      </c>
      <c r="X77" s="4">
        <f t="shared" si="116"/>
        <v>167.07375000000002</v>
      </c>
      <c r="Y77" s="4">
        <f t="shared" si="117"/>
        <v>168.52375000000001</v>
      </c>
      <c r="Z77" s="4">
        <f t="shared" si="118"/>
        <v>128.84275</v>
      </c>
      <c r="AA77" s="4" t="str">
        <f t="shared" si="119"/>
        <v>---</v>
      </c>
      <c r="AB77" s="4" t="str">
        <f t="shared" si="120"/>
        <v>---</v>
      </c>
      <c r="AD77" s="15">
        <f t="shared" si="121"/>
        <v>4.7852250565638528E-2</v>
      </c>
      <c r="AE77" s="15">
        <f t="shared" si="122"/>
        <v>4.6302178962717974E-2</v>
      </c>
      <c r="AF77" s="15">
        <f t="shared" si="123"/>
        <v>4.8364348573708187E-2</v>
      </c>
      <c r="AG77" s="15">
        <f t="shared" si="124"/>
        <v>4.5795877956852769E-2</v>
      </c>
      <c r="AH77" s="15" t="str">
        <f t="shared" si="125"/>
        <v>---</v>
      </c>
      <c r="AI77" s="15" t="str">
        <f t="shared" si="126"/>
        <v>---</v>
      </c>
      <c r="AK77" s="15">
        <f t="shared" si="132"/>
        <v>4.707866401472937E-2</v>
      </c>
      <c r="AL77" s="15">
        <f t="shared" si="133"/>
        <v>1.2247299080782139E-3</v>
      </c>
      <c r="AM77" s="15">
        <f t="shared" si="134"/>
        <v>4.7066714386627427E-2</v>
      </c>
      <c r="AN77" s="14">
        <f t="shared" si="135"/>
        <v>1.026361168201853</v>
      </c>
      <c r="AP77" s="15">
        <f t="shared" si="136"/>
        <v>-3.0396371284245762</v>
      </c>
      <c r="AQ77" s="15">
        <f t="shared" si="127"/>
        <v>-3.0725662571675598</v>
      </c>
      <c r="AR77" s="15">
        <f t="shared" si="128"/>
        <v>-3.0289923363991904</v>
      </c>
      <c r="AS77" s="15">
        <f t="shared" si="129"/>
        <v>-3.0835611928544049</v>
      </c>
      <c r="AT77" s="15" t="str">
        <f t="shared" si="130"/>
        <v>---</v>
      </c>
      <c r="AU77" s="15" t="str">
        <f t="shared" si="131"/>
        <v>---</v>
      </c>
    </row>
    <row r="78" spans="1:47" x14ac:dyDescent="0.25">
      <c r="A78" t="s">
        <v>57</v>
      </c>
      <c r="B78" s="27">
        <f>'Raw Plate Reader Measurements'!$S$41</f>
        <v>0.59599999999999997</v>
      </c>
      <c r="C78" s="27">
        <f>'Raw Plate Reader Measurements'!$S$42</f>
        <v>0.56010000000000004</v>
      </c>
      <c r="D78" s="27">
        <f>'Raw Plate Reader Measurements'!$S$43</f>
        <v>0.54849999999999999</v>
      </c>
      <c r="E78" s="27">
        <f>'Raw Plate Reader Measurements'!$S$44</f>
        <v>0.51819999999999999</v>
      </c>
      <c r="F78" s="3"/>
      <c r="G78" s="3"/>
      <c r="I78" s="27">
        <f>'Raw Plate Reader Measurements'!$H$41</f>
        <v>274.85300000000001</v>
      </c>
      <c r="J78" s="27">
        <f>'Raw Plate Reader Measurements'!$H$42</f>
        <v>258.63799999999998</v>
      </c>
      <c r="K78" s="27">
        <f>'Raw Plate Reader Measurements'!$H$43</f>
        <v>247.10300000000001</v>
      </c>
      <c r="L78" s="27">
        <f>'Raw Plate Reader Measurements'!$H$44</f>
        <v>245.89099999999999</v>
      </c>
      <c r="M78" s="3"/>
      <c r="N78" s="3"/>
      <c r="P78" s="4">
        <f t="shared" si="109"/>
        <v>0.51649999999999996</v>
      </c>
      <c r="Q78" s="4">
        <f t="shared" si="110"/>
        <v>0.48060000000000003</v>
      </c>
      <c r="R78" s="4">
        <f t="shared" si="111"/>
        <v>0.46899999999999997</v>
      </c>
      <c r="S78" s="4">
        <f t="shared" si="112"/>
        <v>0.43869999999999998</v>
      </c>
      <c r="T78" s="4" t="str">
        <f t="shared" si="113"/>
        <v>---</v>
      </c>
      <c r="U78" s="4" t="str">
        <f t="shared" si="114"/>
        <v>---</v>
      </c>
      <c r="W78" s="4">
        <f t="shared" si="115"/>
        <v>177.70675</v>
      </c>
      <c r="X78" s="4">
        <f t="shared" si="116"/>
        <v>161.49174999999997</v>
      </c>
      <c r="Y78" s="4">
        <f t="shared" si="117"/>
        <v>149.95675</v>
      </c>
      <c r="Z78" s="4">
        <f t="shared" si="118"/>
        <v>148.74474999999998</v>
      </c>
      <c r="AA78" s="4" t="str">
        <f t="shared" si="119"/>
        <v>---</v>
      </c>
      <c r="AB78" s="4" t="str">
        <f t="shared" si="120"/>
        <v>---</v>
      </c>
      <c r="AD78" s="15">
        <f t="shared" si="121"/>
        <v>3.8607758141669883E-2</v>
      </c>
      <c r="AE78" s="15">
        <f t="shared" si="122"/>
        <v>3.7705747922404463E-2</v>
      </c>
      <c r="AF78" s="15">
        <f t="shared" si="123"/>
        <v>3.5878490441876243E-2</v>
      </c>
      <c r="AG78" s="15">
        <f t="shared" si="124"/>
        <v>3.8046525065838221E-2</v>
      </c>
      <c r="AH78" s="15" t="str">
        <f t="shared" si="125"/>
        <v>---</v>
      </c>
      <c r="AI78" s="15" t="str">
        <f t="shared" si="126"/>
        <v>---</v>
      </c>
      <c r="AK78" s="15">
        <f t="shared" si="132"/>
        <v>3.7559630392947199E-2</v>
      </c>
      <c r="AL78" s="15">
        <f t="shared" si="133"/>
        <v>1.1808499859047421E-3</v>
      </c>
      <c r="AM78" s="15">
        <f t="shared" si="134"/>
        <v>3.754549424912846E-2</v>
      </c>
      <c r="AN78" s="14">
        <f t="shared" si="135"/>
        <v>1.0323170514779352</v>
      </c>
      <c r="AP78" s="15">
        <f t="shared" si="136"/>
        <v>-3.2543020345805966</v>
      </c>
      <c r="AQ78" s="15">
        <f t="shared" si="127"/>
        <v>-3.2779427313644818</v>
      </c>
      <c r="AR78" s="15">
        <f t="shared" si="128"/>
        <v>-3.3276173150880863</v>
      </c>
      <c r="AS78" s="15">
        <f t="shared" si="129"/>
        <v>-3.26894552431561</v>
      </c>
      <c r="AT78" s="15" t="str">
        <f t="shared" si="130"/>
        <v>---</v>
      </c>
      <c r="AU78" s="15" t="str">
        <f t="shared" si="131"/>
        <v>---</v>
      </c>
    </row>
    <row r="79" spans="1:47" x14ac:dyDescent="0.25">
      <c r="A79" t="s">
        <v>58</v>
      </c>
      <c r="B79" s="27">
        <f>'Raw Plate Reader Measurements'!$T$37</f>
        <v>0.59899999999999998</v>
      </c>
      <c r="C79" s="27">
        <f>'Raw Plate Reader Measurements'!$T$38</f>
        <v>0.54500000000000004</v>
      </c>
      <c r="D79" s="27">
        <f>'Raw Plate Reader Measurements'!$T$39</f>
        <v>0.50929999999999997</v>
      </c>
      <c r="E79" s="27">
        <f>'Raw Plate Reader Measurements'!$T$40</f>
        <v>0.50949999999999995</v>
      </c>
      <c r="F79" s="3"/>
      <c r="G79" s="3"/>
      <c r="I79" s="27">
        <f>'Raw Plate Reader Measurements'!$I$37</f>
        <v>117.104</v>
      </c>
      <c r="J79" s="27">
        <f>'Raw Plate Reader Measurements'!$I$38</f>
        <v>115.35599999999999</v>
      </c>
      <c r="K79" s="27">
        <f>'Raw Plate Reader Measurements'!$I$39</f>
        <v>114.604</v>
      </c>
      <c r="L79" s="27">
        <f>'Raw Plate Reader Measurements'!$I$40</f>
        <v>113.84</v>
      </c>
      <c r="M79" s="3"/>
      <c r="N79" s="3"/>
      <c r="P79" s="4">
        <f t="shared" si="109"/>
        <v>0.51949999999999996</v>
      </c>
      <c r="Q79" s="4">
        <f t="shared" si="110"/>
        <v>0.46550000000000002</v>
      </c>
      <c r="R79" s="4">
        <f t="shared" si="111"/>
        <v>0.42979999999999996</v>
      </c>
      <c r="S79" s="4">
        <f t="shared" si="112"/>
        <v>0.42999999999999994</v>
      </c>
      <c r="T79" s="4" t="str">
        <f t="shared" si="113"/>
        <v>---</v>
      </c>
      <c r="U79" s="4" t="str">
        <f t="shared" si="114"/>
        <v>---</v>
      </c>
      <c r="W79" s="4">
        <f t="shared" si="115"/>
        <v>19.95774999999999</v>
      </c>
      <c r="X79" s="4">
        <f t="shared" si="116"/>
        <v>18.209749999999985</v>
      </c>
      <c r="Y79" s="4">
        <f t="shared" si="117"/>
        <v>17.45774999999999</v>
      </c>
      <c r="Z79" s="4">
        <f t="shared" si="118"/>
        <v>16.693749999999994</v>
      </c>
      <c r="AA79" s="4" t="str">
        <f t="shared" si="119"/>
        <v>---</v>
      </c>
      <c r="AB79" s="4" t="str">
        <f t="shared" si="120"/>
        <v>---</v>
      </c>
      <c r="AD79" s="15">
        <f t="shared" si="121"/>
        <v>4.3108906999794897E-3</v>
      </c>
      <c r="AE79" s="15">
        <f t="shared" si="122"/>
        <v>4.3896034001788811E-3</v>
      </c>
      <c r="AF79" s="15">
        <f t="shared" si="123"/>
        <v>4.5578795530215599E-3</v>
      </c>
      <c r="AG79" s="15">
        <f t="shared" si="124"/>
        <v>4.3563868180875789E-3</v>
      </c>
      <c r="AH79" s="15" t="str">
        <f t="shared" si="125"/>
        <v>---</v>
      </c>
      <c r="AI79" s="15" t="str">
        <f t="shared" si="126"/>
        <v>---</v>
      </c>
      <c r="AK79" s="15">
        <f t="shared" si="132"/>
        <v>4.4036901178168778E-3</v>
      </c>
      <c r="AL79" s="15">
        <f t="shared" si="133"/>
        <v>1.0773756952086484E-4</v>
      </c>
      <c r="AM79" s="15">
        <f t="shared" si="134"/>
        <v>4.402713179621833E-3</v>
      </c>
      <c r="AN79" s="14">
        <f t="shared" si="135"/>
        <v>1.0245499721961957</v>
      </c>
      <c r="AP79" s="15">
        <f t="shared" si="136"/>
        <v>-5.4466107372895394</v>
      </c>
      <c r="AQ79" s="15">
        <f t="shared" si="127"/>
        <v>-5.4285163976210109</v>
      </c>
      <c r="AR79" s="15">
        <f t="shared" si="128"/>
        <v>-5.390897773908951</v>
      </c>
      <c r="AS79" s="15">
        <f t="shared" si="129"/>
        <v>-5.4361122766401566</v>
      </c>
      <c r="AT79" s="15" t="str">
        <f t="shared" si="130"/>
        <v>---</v>
      </c>
      <c r="AU79" s="15" t="str">
        <f t="shared" si="131"/>
        <v>---</v>
      </c>
    </row>
    <row r="80" spans="1:47" x14ac:dyDescent="0.25">
      <c r="A80" t="s">
        <v>59</v>
      </c>
      <c r="B80" s="27">
        <f>'Raw Plate Reader Measurements'!$T$41</f>
        <v>0.52480000000000004</v>
      </c>
      <c r="C80" s="27">
        <f>'Raw Plate Reader Measurements'!$T$42</f>
        <v>0.53369999999999995</v>
      </c>
      <c r="D80" s="27">
        <f>'Raw Plate Reader Measurements'!$T$43</f>
        <v>0.50160000000000005</v>
      </c>
      <c r="E80" s="27">
        <f>'Raw Plate Reader Measurements'!$T$44</f>
        <v>0.46739999999999998</v>
      </c>
      <c r="F80" s="3"/>
      <c r="G80" s="3"/>
      <c r="I80" s="27">
        <f>'Raw Plate Reader Measurements'!$I$41</f>
        <v>110.35599999999999</v>
      </c>
      <c r="J80" s="27">
        <f>'Raw Plate Reader Measurements'!$I$42</f>
        <v>115.617</v>
      </c>
      <c r="K80" s="27">
        <f>'Raw Plate Reader Measurements'!$I$43</f>
        <v>115.756</v>
      </c>
      <c r="L80" s="27">
        <f>'Raw Plate Reader Measurements'!$I$44</f>
        <v>111.729</v>
      </c>
      <c r="M80" s="3"/>
      <c r="N80" s="3"/>
      <c r="P80" s="4">
        <f t="shared" si="109"/>
        <v>0.44530000000000003</v>
      </c>
      <c r="Q80" s="4">
        <f t="shared" si="110"/>
        <v>0.45419999999999994</v>
      </c>
      <c r="R80" s="4">
        <f t="shared" si="111"/>
        <v>0.42210000000000003</v>
      </c>
      <c r="S80" s="4">
        <f t="shared" si="112"/>
        <v>0.38789999999999997</v>
      </c>
      <c r="T80" s="4" t="str">
        <f t="shared" si="113"/>
        <v>---</v>
      </c>
      <c r="U80" s="4" t="str">
        <f t="shared" si="114"/>
        <v>---</v>
      </c>
      <c r="W80" s="4">
        <f t="shared" si="115"/>
        <v>13.209749999999985</v>
      </c>
      <c r="X80" s="4">
        <f t="shared" si="116"/>
        <v>18.470749999999995</v>
      </c>
      <c r="Y80" s="4">
        <f t="shared" si="117"/>
        <v>18.609749999999991</v>
      </c>
      <c r="Z80" s="4">
        <f t="shared" si="118"/>
        <v>14.58274999999999</v>
      </c>
      <c r="AA80" s="4" t="str">
        <f t="shared" si="119"/>
        <v>---</v>
      </c>
      <c r="AB80" s="4" t="str">
        <f t="shared" si="120"/>
        <v>---</v>
      </c>
      <c r="AD80" s="15">
        <f t="shared" si="121"/>
        <v>3.3287631019131175E-3</v>
      </c>
      <c r="AE80" s="15">
        <f t="shared" si="122"/>
        <v>4.5632933250551342E-3</v>
      </c>
      <c r="AF80" s="15">
        <f t="shared" si="123"/>
        <v>4.9472763720999251E-3</v>
      </c>
      <c r="AG80" s="15">
        <f t="shared" si="124"/>
        <v>4.2185250892636892E-3</v>
      </c>
      <c r="AH80" s="15" t="str">
        <f t="shared" si="125"/>
        <v>---</v>
      </c>
      <c r="AI80" s="15" t="str">
        <f t="shared" si="126"/>
        <v>---</v>
      </c>
      <c r="AK80" s="15">
        <f t="shared" si="132"/>
        <v>4.2644644720829673E-3</v>
      </c>
      <c r="AL80" s="15">
        <f t="shared" si="133"/>
        <v>6.9117731810898312E-4</v>
      </c>
      <c r="AM80" s="15">
        <f t="shared" si="134"/>
        <v>4.2196071621585906E-3</v>
      </c>
      <c r="AN80" s="14">
        <f t="shared" si="135"/>
        <v>1.1864393910533297</v>
      </c>
      <c r="AP80" s="15">
        <f t="shared" si="136"/>
        <v>-5.7051544848579621</v>
      </c>
      <c r="AQ80" s="15">
        <f t="shared" si="127"/>
        <v>-5.3897106957246699</v>
      </c>
      <c r="AR80" s="15">
        <f t="shared" si="128"/>
        <v>-5.3089180816910373</v>
      </c>
      <c r="AS80" s="15">
        <f t="shared" si="129"/>
        <v>-5.4682697169391119</v>
      </c>
      <c r="AT80" s="15" t="str">
        <f t="shared" si="130"/>
        <v>---</v>
      </c>
      <c r="AU80" s="15" t="str">
        <f t="shared" si="131"/>
        <v>---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OD600 reference point</vt:lpstr>
      <vt:lpstr>Fluorescein standard curve</vt:lpstr>
      <vt:lpstr>Raw Plate Reader Measurements</vt:lpstr>
      <vt:lpstr>Fluorescence Measurement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Eray Ulaş Bozkurt</cp:lastModifiedBy>
  <dcterms:created xsi:type="dcterms:W3CDTF">2016-05-08T16:01:08Z</dcterms:created>
  <dcterms:modified xsi:type="dcterms:W3CDTF">2017-10-30T12:20:45Z</dcterms:modified>
</cp:coreProperties>
</file>